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Rekonstrukce kanalizace a komunikace Horskeho\Projekt Reinvest\Kompletni dokumentace DUR a DZS\DSP (DZS) - FINAL (pdf)\rozpočty\komunikace\"/>
    </mc:Choice>
  </mc:AlternateContent>
  <bookViews>
    <workbookView xWindow="0" yWindow="0" windowWidth="20490" windowHeight="7620" activeTab="1"/>
  </bookViews>
  <sheets>
    <sheet name="Rekapitulace stavby" sheetId="1" r:id="rId1"/>
    <sheet name="000 - Horského, Kolín" sheetId="2" r:id="rId2"/>
  </sheets>
  <definedNames>
    <definedName name="_xlnm.Print_Titles" localSheetId="1">'000 - Horského, Kolín'!$118:$118</definedName>
    <definedName name="_xlnm.Print_Titles" localSheetId="0">'Rekapitulace stavby'!$85:$85</definedName>
    <definedName name="_xlnm.Print_Area" localSheetId="1">'000 - Horského, Kolín'!$C$4:$Q$70,'000 - Horského, Kolín'!$C$76:$Q$103,'000 - Horského, Kolín'!$C$109:$Q$185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5" i="2"/>
  <c r="BH185" i="2"/>
  <c r="BG185" i="2"/>
  <c r="BF185" i="2"/>
  <c r="AA185" i="2"/>
  <c r="AA184" i="2"/>
  <c r="Y185" i="2"/>
  <c r="Y184" i="2"/>
  <c r="W185" i="2"/>
  <c r="W184" i="2"/>
  <c r="BK185" i="2"/>
  <c r="BK184" i="2"/>
  <c r="N184" i="2" s="1"/>
  <c r="N99" i="2" s="1"/>
  <c r="N185" i="2"/>
  <c r="BE185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AA181" i="2"/>
  <c r="Y182" i="2"/>
  <c r="Y181" i="2"/>
  <c r="W182" i="2"/>
  <c r="W181" i="2"/>
  <c r="BK182" i="2"/>
  <c r="BK181" i="2" s="1"/>
  <c r="N181" i="2" s="1"/>
  <c r="N98" i="2" s="1"/>
  <c r="N182" i="2"/>
  <c r="BE182" i="2" s="1"/>
  <c r="BI180" i="2"/>
  <c r="BH180" i="2"/>
  <c r="BG180" i="2"/>
  <c r="BF180" i="2"/>
  <c r="AA180" i="2"/>
  <c r="AA179" i="2"/>
  <c r="Y180" i="2"/>
  <c r="Y179" i="2"/>
  <c r="W180" i="2"/>
  <c r="W179" i="2"/>
  <c r="BK180" i="2"/>
  <c r="BK179" i="2"/>
  <c r="N179" i="2" s="1"/>
  <c r="N97" i="2" s="1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AA175" i="2"/>
  <c r="AA174" i="2" s="1"/>
  <c r="Y176" i="2"/>
  <c r="Y175" i="2" s="1"/>
  <c r="Y174" i="2" s="1"/>
  <c r="W176" i="2"/>
  <c r="W175" i="2"/>
  <c r="W174" i="2" s="1"/>
  <c r="BK176" i="2"/>
  <c r="BK175" i="2" s="1"/>
  <c r="N176" i="2"/>
  <c r="BE176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AA171" i="2"/>
  <c r="Y172" i="2"/>
  <c r="Y171" i="2"/>
  <c r="W172" i="2"/>
  <c r="W171" i="2"/>
  <c r="BK172" i="2"/>
  <c r="BK171" i="2" s="1"/>
  <c r="N171" i="2" s="1"/>
  <c r="N94" i="2" s="1"/>
  <c r="N172" i="2"/>
  <c r="BE172" i="2" s="1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AA166" i="2"/>
  <c r="Y167" i="2"/>
  <c r="Y166" i="2"/>
  <c r="W167" i="2"/>
  <c r="W166" i="2"/>
  <c r="BK167" i="2"/>
  <c r="BK166" i="2"/>
  <c r="N166" i="2" s="1"/>
  <c r="N93" i="2" s="1"/>
  <c r="N167" i="2"/>
  <c r="BE167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1" i="2"/>
  <c r="BH161" i="2"/>
  <c r="BG161" i="2"/>
  <c r="BF161" i="2"/>
  <c r="AA161" i="2"/>
  <c r="Y161" i="2"/>
  <c r="W161" i="2"/>
  <c r="BK161" i="2"/>
  <c r="N161" i="2"/>
  <c r="BE161" i="2" s="1"/>
  <c r="BI159" i="2"/>
  <c r="BH159" i="2"/>
  <c r="BG159" i="2"/>
  <c r="BF159" i="2"/>
  <c r="AA159" i="2"/>
  <c r="AA158" i="2"/>
  <c r="Y159" i="2"/>
  <c r="Y158" i="2"/>
  <c r="W159" i="2"/>
  <c r="W158" i="2"/>
  <c r="BK159" i="2"/>
  <c r="BK158" i="2" s="1"/>
  <c r="N158" i="2" s="1"/>
  <c r="N92" i="2" s="1"/>
  <c r="N159" i="2"/>
  <c r="BE159" i="2" s="1"/>
  <c r="BI157" i="2"/>
  <c r="BH157" i="2"/>
  <c r="BG157" i="2"/>
  <c r="BF157" i="2"/>
  <c r="AA157" i="2"/>
  <c r="AA156" i="2"/>
  <c r="Y157" i="2"/>
  <c r="Y156" i="2"/>
  <c r="W157" i="2"/>
  <c r="W156" i="2"/>
  <c r="BK157" i="2"/>
  <c r="BK156" i="2"/>
  <c r="N156" i="2" s="1"/>
  <c r="N91" i="2" s="1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 s="1"/>
  <c r="BI148" i="2"/>
  <c r="BH148" i="2"/>
  <c r="BG148" i="2"/>
  <c r="BF148" i="2"/>
  <c r="AA148" i="2"/>
  <c r="Y148" i="2"/>
  <c r="W148" i="2"/>
  <c r="BK148" i="2"/>
  <c r="N148" i="2"/>
  <c r="BE148" i="2" s="1"/>
  <c r="BI146" i="2"/>
  <c r="BH146" i="2"/>
  <c r="BG146" i="2"/>
  <c r="BF146" i="2"/>
  <c r="AA146" i="2"/>
  <c r="Y146" i="2"/>
  <c r="W146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6" i="2"/>
  <c r="BH136" i="2"/>
  <c r="BG136" i="2"/>
  <c r="BF136" i="2"/>
  <c r="AA136" i="2"/>
  <c r="AA135" i="2"/>
  <c r="Y136" i="2"/>
  <c r="Y135" i="2"/>
  <c r="W136" i="2"/>
  <c r="W135" i="2"/>
  <c r="BK136" i="2"/>
  <c r="BK135" i="2" s="1"/>
  <c r="N135" i="2" s="1"/>
  <c r="N90" i="2" s="1"/>
  <c r="N136" i="2"/>
  <c r="BE136" i="2" s="1"/>
  <c r="BI133" i="2"/>
  <c r="BH133" i="2"/>
  <c r="BG133" i="2"/>
  <c r="BF133" i="2"/>
  <c r="AA133" i="2"/>
  <c r="Y133" i="2"/>
  <c r="W133" i="2"/>
  <c r="BK133" i="2"/>
  <c r="N133" i="2"/>
  <c r="BE133" i="2"/>
  <c r="BI131" i="2"/>
  <c r="BH131" i="2"/>
  <c r="BG131" i="2"/>
  <c r="BF131" i="2"/>
  <c r="AA131" i="2"/>
  <c r="Y131" i="2"/>
  <c r="W131" i="2"/>
  <c r="BK131" i="2"/>
  <c r="N131" i="2"/>
  <c r="BE131" i="2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/>
  <c r="BI126" i="2"/>
  <c r="BH126" i="2"/>
  <c r="BG126" i="2"/>
  <c r="BF126" i="2"/>
  <c r="AA126" i="2"/>
  <c r="Y126" i="2"/>
  <c r="W126" i="2"/>
  <c r="BK126" i="2"/>
  <c r="N126" i="2"/>
  <c r="BE126" i="2"/>
  <c r="BI124" i="2"/>
  <c r="BH124" i="2"/>
  <c r="BG124" i="2"/>
  <c r="BF124" i="2"/>
  <c r="AA124" i="2"/>
  <c r="Y124" i="2"/>
  <c r="W124" i="2"/>
  <c r="BK124" i="2"/>
  <c r="N124" i="2"/>
  <c r="BE124" i="2"/>
  <c r="BI122" i="2"/>
  <c r="BH122" i="2"/>
  <c r="BG122" i="2"/>
  <c r="BF122" i="2"/>
  <c r="AA122" i="2"/>
  <c r="AA121" i="2"/>
  <c r="AA120" i="2" s="1"/>
  <c r="AA119" i="2" s="1"/>
  <c r="Y122" i="2"/>
  <c r="Y121" i="2"/>
  <c r="Y120" i="2" s="1"/>
  <c r="Y119" i="2" s="1"/>
  <c r="W122" i="2"/>
  <c r="W121" i="2"/>
  <c r="W120" i="2" s="1"/>
  <c r="W119" i="2" s="1"/>
  <c r="AU88" i="1" s="1"/>
  <c r="AU87" i="1" s="1"/>
  <c r="BK122" i="2"/>
  <c r="BK121" i="2" s="1"/>
  <c r="N122" i="2"/>
  <c r="BE122" i="2" s="1"/>
  <c r="F113" i="2"/>
  <c r="F111" i="2"/>
  <c r="M27" i="2"/>
  <c r="AS88" i="1"/>
  <c r="AS87" i="1" s="1"/>
  <c r="F80" i="2"/>
  <c r="F78" i="2"/>
  <c r="O20" i="2"/>
  <c r="E20" i="2"/>
  <c r="M116" i="2" s="1"/>
  <c r="M83" i="2"/>
  <c r="O19" i="2"/>
  <c r="O17" i="2"/>
  <c r="E17" i="2"/>
  <c r="M115" i="2"/>
  <c r="M82" i="2"/>
  <c r="O16" i="2"/>
  <c r="O14" i="2"/>
  <c r="E14" i="2"/>
  <c r="F116" i="2" s="1"/>
  <c r="F83" i="2"/>
  <c r="O13" i="2"/>
  <c r="O11" i="2"/>
  <c r="E11" i="2"/>
  <c r="F115" i="2"/>
  <c r="F82" i="2"/>
  <c r="O10" i="2"/>
  <c r="O8" i="2"/>
  <c r="M113" i="2"/>
  <c r="M80" i="2"/>
  <c r="AK27" i="1"/>
  <c r="AM83" i="1"/>
  <c r="L83" i="1"/>
  <c r="AM82" i="1"/>
  <c r="L82" i="1"/>
  <c r="AM80" i="1"/>
  <c r="L80" i="1"/>
  <c r="L78" i="1"/>
  <c r="L77" i="1"/>
  <c r="H35" i="2" l="1"/>
  <c r="BD88" i="1" s="1"/>
  <c r="BD87" i="1" s="1"/>
  <c r="W35" i="1" s="1"/>
  <c r="H33" i="2"/>
  <c r="BB88" i="1" s="1"/>
  <c r="BB87" i="1" s="1"/>
  <c r="AX87" i="1" s="1"/>
  <c r="M32" i="2"/>
  <c r="AW88" i="1" s="1"/>
  <c r="H34" i="2"/>
  <c r="BC88" i="1" s="1"/>
  <c r="BC87" i="1" s="1"/>
  <c r="M31" i="2"/>
  <c r="AV88" i="1" s="1"/>
  <c r="AT88" i="1" s="1"/>
  <c r="H31" i="2"/>
  <c r="AZ88" i="1" s="1"/>
  <c r="AZ87" i="1" s="1"/>
  <c r="BK120" i="2"/>
  <c r="N121" i="2"/>
  <c r="N89" i="2" s="1"/>
  <c r="BK174" i="2"/>
  <c r="N174" i="2" s="1"/>
  <c r="N95" i="2" s="1"/>
  <c r="N175" i="2"/>
  <c r="N96" i="2" s="1"/>
  <c r="H32" i="2"/>
  <c r="BA88" i="1" s="1"/>
  <c r="BA87" i="1" s="1"/>
  <c r="W33" i="1" l="1"/>
  <c r="AY87" i="1"/>
  <c r="W34" i="1"/>
  <c r="AV87" i="1"/>
  <c r="W31" i="1"/>
  <c r="AW87" i="1"/>
  <c r="AK32" i="1" s="1"/>
  <c r="W32" i="1"/>
  <c r="BK119" i="2"/>
  <c r="N119" i="2" s="1"/>
  <c r="N87" i="2" s="1"/>
  <c r="N120" i="2"/>
  <c r="N88" i="2" s="1"/>
  <c r="M26" i="2" l="1"/>
  <c r="M29" i="2" s="1"/>
  <c r="L103" i="2"/>
  <c r="AK31" i="1"/>
  <c r="AT87" i="1"/>
  <c r="AG88" i="1" l="1"/>
  <c r="L37" i="2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<sst xmlns="http://schemas.openxmlformats.org/spreadsheetml/2006/main" count="978" uniqueCount="286">
  <si>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</si>
  <si>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</si>
  <si>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</si>
  <si>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</si>
  <si>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</si>
  <si>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</si>
  <si>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</si>
  <si>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</si>
  <si>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</si>
  <si>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</si>
  <si>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</si>
  <si>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</si>
  <si>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</si>
  <si>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</si>
  <si>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</si>
  <si>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</si>
  <si>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000</t>
  </si>
  <si>
    <t>Stavba:</t>
  </si>
  <si>
    <t>Horského, Kolín</t>
  </si>
  <si>
    <t>JKSO:</t>
  </si>
  <si>
    <t>CC-CZ:</t>
  </si>
  <si>
    <t>Místo:</t>
  </si>
  <si>
    <t>Kolín</t>
  </si>
  <si>
    <t>Datum:</t>
  </si>
  <si>
    <t>15. 2. 2018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</si>
  <si>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</si>
  <si>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</si>
  <si>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</si>
  <si>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</si>
  <si>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</si>
  <si>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</si>
  <si>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</si>
  <si>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</si>
  <si>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</si>
  <si>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</si>
  <si>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</si>
  <si>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</si>
  <si>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</si>
  <si>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</si>
  <si>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</si>
  <si>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</si>
  <si>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</si>
  <si>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</si>
  <si>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</si>
  <si>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</si>
  <si>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</si>
  <si>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</si>
  <si>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</si>
  <si>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</si>
  <si>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</si>
  <si>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</si>
  <si>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</si>
  <si>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</si>
  <si>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</si>
  <si>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</si>
  <si>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</si>
  <si>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</si>
  <si>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</si>
  <si>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</si>
  <si>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</si>
  <si>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</si>
  <si>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</si>
  <si>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</si>
  <si>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</si>
  <si>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</si>
  <si>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</si>
  <si>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</si>
  <si>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</si>
  <si>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</si>
  <si>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</si>
  <si>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</si>
  <si>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</si>
  <si>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</si>
  <si>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</si>
  <si>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</si>
  <si>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{931baae6-70d0-4c0a-8471-88f8423c2c2c}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</si>
  <si>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</si>
  <si>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</si>
  <si>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</si>
  <si>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</si>
  <si>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</si>
  <si>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</si>
  <si>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</si>
  <si>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</si>
  <si>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</si>
  <si>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</si>
  <si>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</si>
  <si>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</si>
  <si>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</si>
  <si>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</si>
  <si>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</si>
  <si>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</si>
  <si>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</si>
  <si>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</si>
  <si>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</si>
  <si>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</si>
  <si>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</si>
  <si>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</si>
  <si>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</si>
  <si>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</si>
  <si>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</si>
  <si>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</si>
  <si>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</si>
  <si>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</si>
  <si>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</si>
  <si>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</si>
  <si>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</si>
  <si>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</si>
  <si>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</si>
  <si>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</si>
  <si>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</si>
  <si>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</si>
  <si>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</si>
  <si>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</si>
  <si>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</si>
  <si>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</si>
  <si>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</si>
  <si>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</si>
  <si>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</si>
  <si>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</si>
  <si>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</si>
  <si>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</si>
  <si>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</si>
  <si>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</si>
  <si>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</si>
  <si>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</si>
  <si>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</si>
  <si>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113106023</t>
  </si>
  <si>
    <t>Rozebrání dlažeb při překopech komunikací pro pěší ze zámkové dlažby ručně</t>
  </si>
  <si>
    <t>m2</t>
  </si>
  <si>
    <t>4</t>
  </si>
  <si>
    <t>2085030647</t>
  </si>
  <si>
    <t>17*3</t>
  </si>
  <si>
    <t>VV</t>
  </si>
  <si>
    <t>113107122</t>
  </si>
  <si>
    <t>Odstranění podkladu z kameniva drceného tl 200 mm ručně</t>
  </si>
  <si>
    <t>106837944</t>
  </si>
  <si>
    <t>17*3/2</t>
  </si>
  <si>
    <t>3</t>
  </si>
  <si>
    <t>113107124</t>
  </si>
  <si>
    <t>Odstranění podkladu pl do 50 m2 z kameniva drceného tl 400 mm</t>
  </si>
  <si>
    <t>8283899</t>
  </si>
  <si>
    <t>820+30+32</t>
  </si>
  <si>
    <t>113107124_1</t>
  </si>
  <si>
    <t>Odstranění podkladu z kameniva drceného tl 400 mm ručně</t>
  </si>
  <si>
    <t>1494322508</t>
  </si>
  <si>
    <t>5</t>
  </si>
  <si>
    <t>113154114</t>
  </si>
  <si>
    <t>Frézování živičného krytu tl 100 mm pruh š 0,5 m pl do 500 m2 bez překážek v trase</t>
  </si>
  <si>
    <t>-1135843501</t>
  </si>
  <si>
    <t>6</t>
  </si>
  <si>
    <t>113201112</t>
  </si>
  <si>
    <t>Vytrhání obrub silničních ležatých (oprava stávajících 10%)</t>
  </si>
  <si>
    <t>m</t>
  </si>
  <si>
    <t>-1737877820</t>
  </si>
  <si>
    <t>120*2*0,1</t>
  </si>
  <si>
    <t>7</t>
  </si>
  <si>
    <t>181102302</t>
  </si>
  <si>
    <t>Úprava pláně v zářezech se zhutněním</t>
  </si>
  <si>
    <t>-947295648</t>
  </si>
  <si>
    <t>8</t>
  </si>
  <si>
    <t>564851111</t>
  </si>
  <si>
    <t>Podklad ze štěrkodrtě ŠD tl 150 mm</t>
  </si>
  <si>
    <t>-1787156815</t>
  </si>
  <si>
    <t>9</t>
  </si>
  <si>
    <t>564851114</t>
  </si>
  <si>
    <t>Podklad ze štěrkodrtě ŠD tl 180 mm</t>
  </si>
  <si>
    <t>-1929840099</t>
  </si>
  <si>
    <t>10</t>
  </si>
  <si>
    <t>567122111</t>
  </si>
  <si>
    <t>Podklad ze směsi stmelené cementem SC C 8/10 (KSC I) tl 120 mm</t>
  </si>
  <si>
    <t>-1080534936</t>
  </si>
  <si>
    <t>11</t>
  </si>
  <si>
    <t>567122114</t>
  </si>
  <si>
    <t>Podklad ze směsi stmelené cementem SC C 8/10 (KSC I) tl 150 mm</t>
  </si>
  <si>
    <t>382695603</t>
  </si>
  <si>
    <t>12</t>
  </si>
  <si>
    <t>573191111</t>
  </si>
  <si>
    <t>Postřik infiltrační kationaktivní emulzí v množství 1 kg/m2</t>
  </si>
  <si>
    <t>-861003156</t>
  </si>
  <si>
    <t>13</t>
  </si>
  <si>
    <t>573211106</t>
  </si>
  <si>
    <t>Postřik živičný spojovací z asfaltu v množství 0,20 kg/m2</t>
  </si>
  <si>
    <t>498362556</t>
  </si>
  <si>
    <t>820</t>
  </si>
  <si>
    <t>14</t>
  </si>
  <si>
    <t>577134131</t>
  </si>
  <si>
    <t>Asfaltový beton vrstva obrusná ACO 11 (ABS) tř. I tl 40 mm š do 3 m z modifikovaného asfaltu</t>
  </si>
  <si>
    <t>-1145837673</t>
  </si>
  <si>
    <t>577155132</t>
  </si>
  <si>
    <t>Asfaltový beton vrstva ložní ACL 16 (ABH) tl 60 mm š do 3 m z modifikovaného asfaltu</t>
  </si>
  <si>
    <t>1077970242</t>
  </si>
  <si>
    <t>16</t>
  </si>
  <si>
    <t>596211110</t>
  </si>
  <si>
    <t>Kladení zámkové dlažby komunikací pro pěší tl 60 mm skupiny A pl do 50 m2</t>
  </si>
  <si>
    <t>-362553864</t>
  </si>
  <si>
    <t>17</t>
  </si>
  <si>
    <t>M</t>
  </si>
  <si>
    <t>59245212</t>
  </si>
  <si>
    <t>dlažba zámková profilová základní 19,6x16,1x6 cm přírodní</t>
  </si>
  <si>
    <t>-2031111176</t>
  </si>
  <si>
    <t>18</t>
  </si>
  <si>
    <t>596211210</t>
  </si>
  <si>
    <t>Kladení zámkové dlažby komunikací pro pěší tl 80 mm skupiny A pl do 50 m2</t>
  </si>
  <si>
    <t>1133401600</t>
  </si>
  <si>
    <t>19</t>
  </si>
  <si>
    <t>59245213</t>
  </si>
  <si>
    <t>dlažba zámková profilová základní 19,6x16,1x8 cm přírodní</t>
  </si>
  <si>
    <t>-2050784544</t>
  </si>
  <si>
    <t>20</t>
  </si>
  <si>
    <t>899431111</t>
  </si>
  <si>
    <t>Výšková úprava uličního vstupu nebo vpusti do 200 mm zvýšením krycího hrnce, šoupěte nebo hydrantu</t>
  </si>
  <si>
    <t>kus</t>
  </si>
  <si>
    <t>-465163385</t>
  </si>
  <si>
    <t>915491211</t>
  </si>
  <si>
    <t>Osazení vodícího proužku z betonových desek vč. materiálu do betonového lože tl do 100 mm š proužku 250 mm</t>
  </si>
  <si>
    <t>-78356187</t>
  </si>
  <si>
    <t>2*120</t>
  </si>
  <si>
    <t>22</t>
  </si>
  <si>
    <t>916241113</t>
  </si>
  <si>
    <t>Osazení obrubníku kamenného ležatého s boční opěrou do lože z betonu prostého</t>
  </si>
  <si>
    <t>-951409541</t>
  </si>
  <si>
    <t>23</t>
  </si>
  <si>
    <t>58380004</t>
  </si>
  <si>
    <t>obrubník kamenný přímý, žula, 25x20</t>
  </si>
  <si>
    <t>-1674993394</t>
  </si>
  <si>
    <t>24</t>
  </si>
  <si>
    <t>919112213</t>
  </si>
  <si>
    <t>Řezání spár pro vytvoření komůrky š 10 mm hl 25 mm pro těsnící zálivku v živičném krytu</t>
  </si>
  <si>
    <t>2047708571</t>
  </si>
  <si>
    <t>25</t>
  </si>
  <si>
    <t>919122112</t>
  </si>
  <si>
    <t>Těsnění spár zálivkou za tepla pro komůrky š 10 mm hl 25 mm s těsnicím profilem</t>
  </si>
  <si>
    <t>-1870455998</t>
  </si>
  <si>
    <t>26</t>
  </si>
  <si>
    <t>997211521</t>
  </si>
  <si>
    <t>Vodorovná doprava vybouraných hmot po suchu na vzdálenost do 1 km</t>
  </si>
  <si>
    <t>t</t>
  </si>
  <si>
    <t>-1436832609</t>
  </si>
  <si>
    <t>27</t>
  </si>
  <si>
    <t>997211529</t>
  </si>
  <si>
    <t>Příplatek ZKD 1 km u vodorovné dopravy vybouraných hmot</t>
  </si>
  <si>
    <t>-73732688</t>
  </si>
  <si>
    <t>30</t>
  </si>
  <si>
    <t>997221855</t>
  </si>
  <si>
    <t>Poplatek za uložení odpadu zeminy a kameniva na skládce (skládkovné)</t>
  </si>
  <si>
    <t>1786593278</t>
  </si>
  <si>
    <t>780-225</t>
  </si>
  <si>
    <t>31</t>
  </si>
  <si>
    <t>998223011</t>
  </si>
  <si>
    <t>Přesun hmot pro pozemní komunikace s krytem dlážděným</t>
  </si>
  <si>
    <t>1561107799</t>
  </si>
  <si>
    <t>32</t>
  </si>
  <si>
    <t>998225111</t>
  </si>
  <si>
    <t>Přesun hmot pro pozemní komunikace s krytem z kamene, monolitickým betonovým nebo živičným</t>
  </si>
  <si>
    <t>1946877775</t>
  </si>
  <si>
    <t>33</t>
  </si>
  <si>
    <t>010001000</t>
  </si>
  <si>
    <t>Průzkumné, geodetické a projektové práce</t>
  </si>
  <si>
    <t>…</t>
  </si>
  <si>
    <t>1024</t>
  </si>
  <si>
    <t>-259504436</t>
  </si>
  <si>
    <t>34</t>
  </si>
  <si>
    <t>012002000</t>
  </si>
  <si>
    <t>Geodetické práce</t>
  </si>
  <si>
    <t>-913515460</t>
  </si>
  <si>
    <t>35</t>
  </si>
  <si>
    <t>013002000</t>
  </si>
  <si>
    <t>Projektové práce</t>
  </si>
  <si>
    <t>-334889766</t>
  </si>
  <si>
    <t>36</t>
  </si>
  <si>
    <t>030001000</t>
  </si>
  <si>
    <t>Zařízení staveniště</t>
  </si>
  <si>
    <t>1461047658</t>
  </si>
  <si>
    <t>37</t>
  </si>
  <si>
    <t>043002000</t>
  </si>
  <si>
    <t>Zkoušky a ostatní měření</t>
  </si>
  <si>
    <t>1490264675</t>
  </si>
  <si>
    <t>38</t>
  </si>
  <si>
    <t>049002000</t>
  </si>
  <si>
    <t>Ostatní inženýrská činnost</t>
  </si>
  <si>
    <t>-657511163</t>
  </si>
  <si>
    <t>39</t>
  </si>
  <si>
    <t>090001000</t>
  </si>
  <si>
    <t>DIO,DIR</t>
  </si>
  <si>
    <t>22446324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</si>
</sst>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R2" s="192" t="s">
        <v>8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66" t="s">
        <v>12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4"/>
      <c r="AS4" s="18" t="s">
        <v>13</v>
      </c>
      <c r="BS4" s="19" t="s">
        <v>14</v>
      </c>
    </row>
    <row r="5" spans="1:73" ht="14.45" customHeight="1">
      <c r="B5" s="23"/>
      <c r="C5" s="25"/>
      <c r="D5" s="26" t="s">
        <v>15</v>
      </c>
      <c r="E5" s="25"/>
      <c r="F5" s="25"/>
      <c r="G5" s="25"/>
      <c r="H5" s="25"/>
      <c r="I5" s="25"/>
      <c r="J5" s="25"/>
      <c r="K5" s="190" t="s">
        <v>16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17</v>
      </c>
      <c r="E6" s="25"/>
      <c r="F6" s="25"/>
      <c r="G6" s="25"/>
      <c r="H6" s="25"/>
      <c r="I6" s="25"/>
      <c r="J6" s="25"/>
      <c r="K6" s="191" t="s">
        <v>18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5"/>
      <c r="AQ6" s="24"/>
      <c r="BS6" s="19" t="s">
        <v>9</v>
      </c>
    </row>
    <row r="7" spans="1:73" ht="14.45" customHeight="1">
      <c r="B7" s="23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7" t="s">
        <v>24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27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28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4"/>
      <c r="BS17" s="19" t="s">
        <v>31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5" customHeight="1">
      <c r="B19" s="23"/>
      <c r="C19" s="25"/>
      <c r="D19" s="29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4"/>
      <c r="BS19" s="19" t="s">
        <v>9</v>
      </c>
    </row>
    <row r="20" spans="2:71" ht="18.399999999999999" customHeight="1">
      <c r="B20" s="23"/>
      <c r="C20" s="25"/>
      <c r="D20" s="25"/>
      <c r="E20" s="27" t="s">
        <v>27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73" t="s">
        <v>5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74">
        <f>ROUND(AG87,2)</f>
        <v>0</v>
      </c>
      <c r="AL26" s="175"/>
      <c r="AM26" s="175"/>
      <c r="AN26" s="175"/>
      <c r="AO26" s="175"/>
      <c r="AP26" s="25"/>
      <c r="AQ26" s="24"/>
    </row>
    <row r="27" spans="2:71" ht="14.45" customHeight="1">
      <c r="B27" s="23"/>
      <c r="C27" s="25"/>
      <c r="D27" s="31" t="s">
        <v>35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74">
        <f>ROUND(AG90,2)</f>
        <v>0</v>
      </c>
      <c r="AL27" s="174"/>
      <c r="AM27" s="174"/>
      <c r="AN27" s="174"/>
      <c r="AO27" s="174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76">
        <f>ROUND(AK26+AK27,2)</f>
        <v>0</v>
      </c>
      <c r="AL29" s="177"/>
      <c r="AM29" s="177"/>
      <c r="AN29" s="177"/>
      <c r="AO29" s="177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37</v>
      </c>
      <c r="E31" s="38"/>
      <c r="F31" s="39" t="s">
        <v>38</v>
      </c>
      <c r="G31" s="38"/>
      <c r="H31" s="38"/>
      <c r="I31" s="38"/>
      <c r="J31" s="38"/>
      <c r="K31" s="38"/>
      <c r="L31" s="194">
        <v>0.21</v>
      </c>
      <c r="M31" s="160"/>
      <c r="N31" s="160"/>
      <c r="O31" s="160"/>
      <c r="P31" s="38"/>
      <c r="Q31" s="38"/>
      <c r="R31" s="38"/>
      <c r="S31" s="38"/>
      <c r="T31" s="41" t="s">
        <v>39</v>
      </c>
      <c r="U31" s="38"/>
      <c r="V31" s="38"/>
      <c r="W31" s="159">
        <f>ROUND(AZ87+SUM(CD91),2)</f>
        <v>0</v>
      </c>
      <c r="X31" s="160"/>
      <c r="Y31" s="160"/>
      <c r="Z31" s="160"/>
      <c r="AA31" s="160"/>
      <c r="AB31" s="160"/>
      <c r="AC31" s="160"/>
      <c r="AD31" s="160"/>
      <c r="AE31" s="160"/>
      <c r="AF31" s="38"/>
      <c r="AG31" s="38"/>
      <c r="AH31" s="38"/>
      <c r="AI31" s="38"/>
      <c r="AJ31" s="38"/>
      <c r="AK31" s="159">
        <f>ROUND(AV87+SUM(BY91),2)</f>
        <v>0</v>
      </c>
      <c r="AL31" s="160"/>
      <c r="AM31" s="160"/>
      <c r="AN31" s="160"/>
      <c r="AO31" s="160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40</v>
      </c>
      <c r="G32" s="38"/>
      <c r="H32" s="38"/>
      <c r="I32" s="38"/>
      <c r="J32" s="38"/>
      <c r="K32" s="38"/>
      <c r="L32" s="194">
        <v>0.15</v>
      </c>
      <c r="M32" s="160"/>
      <c r="N32" s="160"/>
      <c r="O32" s="160"/>
      <c r="P32" s="38"/>
      <c r="Q32" s="38"/>
      <c r="R32" s="38"/>
      <c r="S32" s="38"/>
      <c r="T32" s="41" t="s">
        <v>39</v>
      </c>
      <c r="U32" s="38"/>
      <c r="V32" s="38"/>
      <c r="W32" s="159">
        <f>ROUND(BA87+SUM(CE91),2)</f>
        <v>0</v>
      </c>
      <c r="X32" s="160"/>
      <c r="Y32" s="160"/>
      <c r="Z32" s="160"/>
      <c r="AA32" s="160"/>
      <c r="AB32" s="160"/>
      <c r="AC32" s="160"/>
      <c r="AD32" s="160"/>
      <c r="AE32" s="160"/>
      <c r="AF32" s="38"/>
      <c r="AG32" s="38"/>
      <c r="AH32" s="38"/>
      <c r="AI32" s="38"/>
      <c r="AJ32" s="38"/>
      <c r="AK32" s="159">
        <f>ROUND(AW87+SUM(BZ91),2)</f>
        <v>0</v>
      </c>
      <c r="AL32" s="160"/>
      <c r="AM32" s="160"/>
      <c r="AN32" s="160"/>
      <c r="AO32" s="160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41</v>
      </c>
      <c r="G33" s="38"/>
      <c r="H33" s="38"/>
      <c r="I33" s="38"/>
      <c r="J33" s="38"/>
      <c r="K33" s="38"/>
      <c r="L33" s="194">
        <v>0.21</v>
      </c>
      <c r="M33" s="160"/>
      <c r="N33" s="160"/>
      <c r="O33" s="160"/>
      <c r="P33" s="38"/>
      <c r="Q33" s="38"/>
      <c r="R33" s="38"/>
      <c r="S33" s="38"/>
      <c r="T33" s="41" t="s">
        <v>39</v>
      </c>
      <c r="U33" s="38"/>
      <c r="V33" s="38"/>
      <c r="W33" s="159">
        <f>ROUND(BB87+SUM(CF91),2)</f>
        <v>0</v>
      </c>
      <c r="X33" s="160"/>
      <c r="Y33" s="160"/>
      <c r="Z33" s="160"/>
      <c r="AA33" s="160"/>
      <c r="AB33" s="160"/>
      <c r="AC33" s="160"/>
      <c r="AD33" s="160"/>
      <c r="AE33" s="160"/>
      <c r="AF33" s="38"/>
      <c r="AG33" s="38"/>
      <c r="AH33" s="38"/>
      <c r="AI33" s="38"/>
      <c r="AJ33" s="38"/>
      <c r="AK33" s="159">
        <v>0</v>
      </c>
      <c r="AL33" s="160"/>
      <c r="AM33" s="160"/>
      <c r="AN33" s="160"/>
      <c r="AO33" s="160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42</v>
      </c>
      <c r="G34" s="38"/>
      <c r="H34" s="38"/>
      <c r="I34" s="38"/>
      <c r="J34" s="38"/>
      <c r="K34" s="38"/>
      <c r="L34" s="194">
        <v>0.15</v>
      </c>
      <c r="M34" s="160"/>
      <c r="N34" s="160"/>
      <c r="O34" s="160"/>
      <c r="P34" s="38"/>
      <c r="Q34" s="38"/>
      <c r="R34" s="38"/>
      <c r="S34" s="38"/>
      <c r="T34" s="41" t="s">
        <v>39</v>
      </c>
      <c r="U34" s="38"/>
      <c r="V34" s="38"/>
      <c r="W34" s="159">
        <f>ROUND(BC87+SUM(CG91),2)</f>
        <v>0</v>
      </c>
      <c r="X34" s="160"/>
      <c r="Y34" s="160"/>
      <c r="Z34" s="160"/>
      <c r="AA34" s="160"/>
      <c r="AB34" s="160"/>
      <c r="AC34" s="160"/>
      <c r="AD34" s="160"/>
      <c r="AE34" s="160"/>
      <c r="AF34" s="38"/>
      <c r="AG34" s="38"/>
      <c r="AH34" s="38"/>
      <c r="AI34" s="38"/>
      <c r="AJ34" s="38"/>
      <c r="AK34" s="159">
        <v>0</v>
      </c>
      <c r="AL34" s="160"/>
      <c r="AM34" s="160"/>
      <c r="AN34" s="160"/>
      <c r="AO34" s="160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43</v>
      </c>
      <c r="G35" s="38"/>
      <c r="H35" s="38"/>
      <c r="I35" s="38"/>
      <c r="J35" s="38"/>
      <c r="K35" s="38"/>
      <c r="L35" s="194">
        <v>0</v>
      </c>
      <c r="M35" s="160"/>
      <c r="N35" s="160"/>
      <c r="O35" s="160"/>
      <c r="P35" s="38"/>
      <c r="Q35" s="38"/>
      <c r="R35" s="38"/>
      <c r="S35" s="38"/>
      <c r="T35" s="41" t="s">
        <v>39</v>
      </c>
      <c r="U35" s="38"/>
      <c r="V35" s="38"/>
      <c r="W35" s="159">
        <f>ROUND(BD87+SUM(CH91),2)</f>
        <v>0</v>
      </c>
      <c r="X35" s="160"/>
      <c r="Y35" s="160"/>
      <c r="Z35" s="160"/>
      <c r="AA35" s="160"/>
      <c r="AB35" s="160"/>
      <c r="AC35" s="160"/>
      <c r="AD35" s="160"/>
      <c r="AE35" s="160"/>
      <c r="AF35" s="38"/>
      <c r="AG35" s="38"/>
      <c r="AH35" s="38"/>
      <c r="AI35" s="38"/>
      <c r="AJ35" s="38"/>
      <c r="AK35" s="159">
        <v>0</v>
      </c>
      <c r="AL35" s="160"/>
      <c r="AM35" s="160"/>
      <c r="AN35" s="160"/>
      <c r="AO35" s="160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44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45</v>
      </c>
      <c r="U37" s="45"/>
      <c r="V37" s="45"/>
      <c r="W37" s="45"/>
      <c r="X37" s="161" t="s">
        <v>46</v>
      </c>
      <c r="Y37" s="162"/>
      <c r="Z37" s="162"/>
      <c r="AA37" s="162"/>
      <c r="AB37" s="162"/>
      <c r="AC37" s="45"/>
      <c r="AD37" s="45"/>
      <c r="AE37" s="45"/>
      <c r="AF37" s="45"/>
      <c r="AG37" s="45"/>
      <c r="AH37" s="45"/>
      <c r="AI37" s="45"/>
      <c r="AJ37" s="45"/>
      <c r="AK37" s="163">
        <f>SUM(AK29:AK35)</f>
        <v>0</v>
      </c>
      <c r="AL37" s="162"/>
      <c r="AM37" s="162"/>
      <c r="AN37" s="162"/>
      <c r="AO37" s="164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48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49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50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49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50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52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49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50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49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50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66" t="s">
        <v>53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000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68" t="str">
        <f>K6</f>
        <v>Horského, Kolín</v>
      </c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21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Kolín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23</v>
      </c>
      <c r="AJ80" s="33"/>
      <c r="AK80" s="33"/>
      <c r="AL80" s="33"/>
      <c r="AM80" s="70" t="str">
        <f>IF(AN8= "","",AN8)</f>
        <v>15. 2. 2018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25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30</v>
      </c>
      <c r="AJ82" s="33"/>
      <c r="AK82" s="33"/>
      <c r="AL82" s="33"/>
      <c r="AM82" s="179" t="str">
        <f>IF(E17="","",E17)</f>
        <v xml:space="preserve"> </v>
      </c>
      <c r="AN82" s="179"/>
      <c r="AO82" s="179"/>
      <c r="AP82" s="179"/>
      <c r="AQ82" s="34"/>
      <c r="AS82" s="180" t="s">
        <v>54</v>
      </c>
      <c r="AT82" s="181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29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32</v>
      </c>
      <c r="AJ83" s="33"/>
      <c r="AK83" s="33"/>
      <c r="AL83" s="33"/>
      <c r="AM83" s="179" t="str">
        <f>IF(E20="","",E20)</f>
        <v xml:space="preserve"> </v>
      </c>
      <c r="AN83" s="179"/>
      <c r="AO83" s="179"/>
      <c r="AP83" s="179"/>
      <c r="AQ83" s="34"/>
      <c r="AS83" s="182"/>
      <c r="AT83" s="183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2"/>
      <c r="AT84" s="183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0" t="s">
        <v>55</v>
      </c>
      <c r="D85" s="171"/>
      <c r="E85" s="171"/>
      <c r="F85" s="171"/>
      <c r="G85" s="171"/>
      <c r="H85" s="72"/>
      <c r="I85" s="172" t="s">
        <v>56</v>
      </c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2" t="s">
        <v>57</v>
      </c>
      <c r="AH85" s="171"/>
      <c r="AI85" s="171"/>
      <c r="AJ85" s="171"/>
      <c r="AK85" s="171"/>
      <c r="AL85" s="171"/>
      <c r="AM85" s="171"/>
      <c r="AN85" s="172" t="s">
        <v>58</v>
      </c>
      <c r="AO85" s="171"/>
      <c r="AP85" s="184"/>
      <c r="AQ85" s="34"/>
      <c r="AS85" s="73" t="s">
        <v>59</v>
      </c>
      <c r="AT85" s="74" t="s">
        <v>60</v>
      </c>
      <c r="AU85" s="74" t="s">
        <v>61</v>
      </c>
      <c r="AV85" s="74" t="s">
        <v>62</v>
      </c>
      <c r="AW85" s="74" t="s">
        <v>63</v>
      </c>
      <c r="AX85" s="74" t="s">
        <v>64</v>
      </c>
      <c r="AY85" s="74" t="s">
        <v>65</v>
      </c>
      <c r="AZ85" s="74" t="s">
        <v>66</v>
      </c>
      <c r="BA85" s="74" t="s">
        <v>67</v>
      </c>
      <c r="BB85" s="74" t="s">
        <v>68</v>
      </c>
      <c r="BC85" s="74" t="s">
        <v>69</v>
      </c>
      <c r="BD85" s="75" t="s">
        <v>70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71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7">
        <f>ROUND(AG88,2)</f>
        <v>0</v>
      </c>
      <c r="AH87" s="187"/>
      <c r="AI87" s="187"/>
      <c r="AJ87" s="187"/>
      <c r="AK87" s="187"/>
      <c r="AL87" s="187"/>
      <c r="AM87" s="187"/>
      <c r="AN87" s="165">
        <f>SUM(AG87,AT87)</f>
        <v>0</v>
      </c>
      <c r="AO87" s="165"/>
      <c r="AP87" s="165"/>
      <c r="AQ87" s="68"/>
      <c r="AS87" s="79">
        <f>ROUND(AS88,2)</f>
        <v>0</v>
      </c>
      <c r="AT87" s="80">
        <f>ROUND(SUM(AV87:AW87),2)</f>
        <v>0</v>
      </c>
      <c r="AU87" s="81">
        <f>ROUND(AU88,5)</f>
        <v>2112.1302300000002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72</v>
      </c>
      <c r="BT87" s="83" t="s">
        <v>73</v>
      </c>
      <c r="BV87" s="83" t="s">
        <v>74</v>
      </c>
      <c r="BW87" s="83" t="s">
        <v>75</v>
      </c>
      <c r="BX87" s="83" t="s">
        <v>76</v>
      </c>
    </row>
    <row r="88" spans="1:76" s="5" customFormat="1" ht="16.5" customHeight="1">
      <c r="A88" s="84" t="s">
        <v>77</v>
      </c>
      <c r="B88" s="85"/>
      <c r="C88" s="86"/>
      <c r="D88" s="158" t="s">
        <v>16</v>
      </c>
      <c r="E88" s="158"/>
      <c r="F88" s="158"/>
      <c r="G88" s="158"/>
      <c r="H88" s="158"/>
      <c r="I88" s="87"/>
      <c r="J88" s="158" t="s">
        <v>18</v>
      </c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85">
        <f>'000 - Horského, Kolín'!M29</f>
        <v>0</v>
      </c>
      <c r="AH88" s="186"/>
      <c r="AI88" s="186"/>
      <c r="AJ88" s="186"/>
      <c r="AK88" s="186"/>
      <c r="AL88" s="186"/>
      <c r="AM88" s="186"/>
      <c r="AN88" s="185">
        <f>SUM(AG88,AT88)</f>
        <v>0</v>
      </c>
      <c r="AO88" s="186"/>
      <c r="AP88" s="186"/>
      <c r="AQ88" s="88"/>
      <c r="AS88" s="89">
        <f>'000 - Horského, Kolín'!M27</f>
        <v>0</v>
      </c>
      <c r="AT88" s="90">
        <f>ROUND(SUM(AV88:AW88),2)</f>
        <v>0</v>
      </c>
      <c r="AU88" s="91">
        <f>'000 - Horského, Kolín'!W119</f>
        <v>2112.130232</v>
      </c>
      <c r="AV88" s="90">
        <f>'000 - Horského, Kolín'!M31</f>
        <v>0</v>
      </c>
      <c r="AW88" s="90">
        <f>'000 - Horského, Kolín'!M32</f>
        <v>0</v>
      </c>
      <c r="AX88" s="90">
        <f>'000 - Horského, Kolín'!M33</f>
        <v>0</v>
      </c>
      <c r="AY88" s="90">
        <f>'000 - Horského, Kolín'!M34</f>
        <v>0</v>
      </c>
      <c r="AZ88" s="90">
        <f>'000 - Horského, Kolín'!H31</f>
        <v>0</v>
      </c>
      <c r="BA88" s="90">
        <f>'000 - Horského, Kolín'!H32</f>
        <v>0</v>
      </c>
      <c r="BB88" s="90">
        <f>'000 - Horského, Kolín'!H33</f>
        <v>0</v>
      </c>
      <c r="BC88" s="90">
        <f>'000 - Horského, Kolín'!H34</f>
        <v>0</v>
      </c>
      <c r="BD88" s="92">
        <f>'000 - Horského, Kolín'!H35</f>
        <v>0</v>
      </c>
      <c r="BT88" s="93" t="s">
        <v>78</v>
      </c>
      <c r="BU88" s="93" t="s">
        <v>79</v>
      </c>
      <c r="BV88" s="93" t="s">
        <v>74</v>
      </c>
      <c r="BW88" s="93" t="s">
        <v>75</v>
      </c>
      <c r="BX88" s="93" t="s">
        <v>76</v>
      </c>
    </row>
    <row r="89" spans="1:76">
      <c r="B89" s="23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4"/>
    </row>
    <row r="90" spans="1:76" s="1" customFormat="1" ht="30" customHeight="1">
      <c r="B90" s="32"/>
      <c r="C90" s="77" t="s">
        <v>80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65">
        <v>0</v>
      </c>
      <c r="AH90" s="165"/>
      <c r="AI90" s="165"/>
      <c r="AJ90" s="165"/>
      <c r="AK90" s="165"/>
      <c r="AL90" s="165"/>
      <c r="AM90" s="165"/>
      <c r="AN90" s="165">
        <v>0</v>
      </c>
      <c r="AO90" s="165"/>
      <c r="AP90" s="165"/>
      <c r="AQ90" s="34"/>
      <c r="AS90" s="73" t="s">
        <v>81</v>
      </c>
      <c r="AT90" s="74" t="s">
        <v>82</v>
      </c>
      <c r="AU90" s="74" t="s">
        <v>37</v>
      </c>
      <c r="AV90" s="75" t="s">
        <v>60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4"/>
      <c r="AT91" s="53"/>
      <c r="AU91" s="53"/>
      <c r="AV91" s="55"/>
    </row>
    <row r="92" spans="1:76" s="1" customFormat="1" ht="30" customHeight="1">
      <c r="B92" s="32"/>
      <c r="C92" s="95" t="s">
        <v>83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L33:O33"/>
    <mergeCell ref="L31:O31"/>
    <mergeCell ref="L32:O32"/>
    <mergeCell ref="L34:O34"/>
    <mergeCell ref="C2:AP2"/>
    <mergeCell ref="C4:AP4"/>
    <mergeCell ref="K5:AO5"/>
    <mergeCell ref="K6:AO6"/>
    <mergeCell ref="AR2:BE2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L35:O35"/>
  </mergeCells>
  <hyperlinks>
    <hyperlink ref="K1:S1" location="C2" display="1) Souhrnný list stavby"/>
    <hyperlink ref="W1:AF1" location="C87" display="2) Rekapitulace objektů"/>
    <hyperlink ref="A88" location="'000 - Horského, Kolí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6"/>
  <sheetViews>
    <sheetView showGridLines="0" tabSelected="1" workbookViewId="0">
      <pane ySplit="1" topLeftCell="A146" activePane="bottomLeft" state="frozen"/>
      <selection pane="bottomLeft" activeCell="M181" sqref="M1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2"/>
      <c r="C1" s="12"/>
      <c r="D1" s="13" t="s">
        <v>1</v>
      </c>
      <c r="E1" s="12"/>
      <c r="F1" s="14" t="s">
        <v>84</v>
      </c>
      <c r="G1" s="14"/>
      <c r="H1" s="199" t="s">
        <v>85</v>
      </c>
      <c r="I1" s="199"/>
      <c r="J1" s="199"/>
      <c r="K1" s="199"/>
      <c r="L1" s="14" t="s">
        <v>86</v>
      </c>
      <c r="M1" s="12"/>
      <c r="N1" s="12"/>
      <c r="O1" s="13" t="s">
        <v>87</v>
      </c>
      <c r="P1" s="12"/>
      <c r="Q1" s="12"/>
      <c r="R1" s="12"/>
      <c r="S1" s="14" t="s">
        <v>88</v>
      </c>
      <c r="T1" s="14"/>
      <c r="U1" s="97"/>
      <c r="V1" s="9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S2" s="192" t="s">
        <v>8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T2" s="19" t="s">
        <v>75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89</v>
      </c>
    </row>
    <row r="4" spans="1:66" ht="36.950000000000003" customHeight="1">
      <c r="B4" s="23"/>
      <c r="C4" s="166" t="s">
        <v>90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s="1" customFormat="1" ht="32.85" customHeight="1">
      <c r="B6" s="32"/>
      <c r="C6" s="33"/>
      <c r="D6" s="28" t="s">
        <v>17</v>
      </c>
      <c r="E6" s="33"/>
      <c r="F6" s="191" t="s">
        <v>18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33"/>
      <c r="R6" s="34"/>
    </row>
    <row r="7" spans="1:66" s="1" customFormat="1" ht="14.45" customHeight="1">
      <c r="B7" s="32"/>
      <c r="C7" s="33"/>
      <c r="D7" s="29" t="s">
        <v>19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20</v>
      </c>
      <c r="N7" s="33"/>
      <c r="O7" s="27" t="s">
        <v>5</v>
      </c>
      <c r="P7" s="33"/>
      <c r="Q7" s="33"/>
      <c r="R7" s="34"/>
    </row>
    <row r="8" spans="1:66" s="1" customFormat="1" ht="14.45" customHeight="1">
      <c r="B8" s="32"/>
      <c r="C8" s="33"/>
      <c r="D8" s="29" t="s">
        <v>21</v>
      </c>
      <c r="E8" s="33"/>
      <c r="F8" s="27" t="s">
        <v>22</v>
      </c>
      <c r="G8" s="33"/>
      <c r="H8" s="33"/>
      <c r="I8" s="33"/>
      <c r="J8" s="33"/>
      <c r="K8" s="33"/>
      <c r="L8" s="33"/>
      <c r="M8" s="29" t="s">
        <v>23</v>
      </c>
      <c r="N8" s="33"/>
      <c r="O8" s="201" t="str">
        <f>'Rekapitulace stavby'!AN8</f>
        <v>15. 2. 2018</v>
      </c>
      <c r="P8" s="201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9" t="s">
        <v>25</v>
      </c>
      <c r="E10" s="33"/>
      <c r="F10" s="33"/>
      <c r="G10" s="33"/>
      <c r="H10" s="33"/>
      <c r="I10" s="33"/>
      <c r="J10" s="33"/>
      <c r="K10" s="33"/>
      <c r="L10" s="33"/>
      <c r="M10" s="29" t="s">
        <v>26</v>
      </c>
      <c r="N10" s="33"/>
      <c r="O10" s="190" t="str">
        <f>IF('Rekapitulace stavby'!AN10="","",'Rekapitulace stavby'!AN10)</f>
        <v/>
      </c>
      <c r="P10" s="190"/>
      <c r="Q10" s="33"/>
      <c r="R10" s="34"/>
    </row>
    <row r="11" spans="1:66" s="1" customFormat="1" ht="18" customHeight="1">
      <c r="B11" s="32"/>
      <c r="C11" s="33"/>
      <c r="D11" s="33"/>
      <c r="E11" s="27" t="str">
        <f>IF('Rekapitulace stavby'!E11="","",'Rekapitulace stavby'!E11)</f>
        <v xml:space="preserve"> </v>
      </c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190" t="str">
        <f>IF('Rekapitulace stavby'!AN11="","",'Rekapitulace stavby'!AN11)</f>
        <v/>
      </c>
      <c r="P11" s="190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9" t="s">
        <v>29</v>
      </c>
      <c r="E13" s="33"/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90" t="str">
        <f>IF('Rekapitulace stavby'!AN13="","",'Rekapitulace stavby'!AN13)</f>
        <v/>
      </c>
      <c r="P13" s="190"/>
      <c r="Q13" s="33"/>
      <c r="R13" s="34"/>
    </row>
    <row r="14" spans="1:66" s="1" customFormat="1" ht="18" customHeight="1">
      <c r="B14" s="32"/>
      <c r="C14" s="33"/>
      <c r="D14" s="33"/>
      <c r="E14" s="27" t="str">
        <f>IF('Rekapitulace stavby'!E14="","",'Rekapitulace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190" t="str">
        <f>IF('Rekapitulace stavby'!AN14="","",'Rekapitulace stavby'!AN14)</f>
        <v/>
      </c>
      <c r="P14" s="190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9" t="s">
        <v>30</v>
      </c>
      <c r="E16" s="33"/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90" t="str">
        <f>IF('Rekapitulace stavby'!AN16="","",'Rekapitulace stavby'!AN16)</f>
        <v/>
      </c>
      <c r="P16" s="190"/>
      <c r="Q16" s="33"/>
      <c r="R16" s="34"/>
    </row>
    <row r="17" spans="2:18" s="1" customFormat="1" ht="18" customHeight="1">
      <c r="B17" s="32"/>
      <c r="C17" s="33"/>
      <c r="D17" s="33"/>
      <c r="E17" s="27" t="str">
        <f>IF('Rekapitulace stavby'!E17="","",'Rekapitulace stavby'!E17)</f>
        <v xml:space="preserve"> </v>
      </c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190" t="str">
        <f>IF('Rekapitulace stavby'!AN17="","",'Rekapitulace stavby'!AN17)</f>
        <v/>
      </c>
      <c r="P17" s="190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9" t="s">
        <v>32</v>
      </c>
      <c r="E19" s="33"/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90" t="str">
        <f>IF('Rekapitulace stavby'!AN19="","",'Rekapitulace stavby'!AN19)</f>
        <v/>
      </c>
      <c r="P19" s="190"/>
      <c r="Q19" s="33"/>
      <c r="R19" s="34"/>
    </row>
    <row r="20" spans="2:18" s="1" customFormat="1" ht="18" customHeight="1">
      <c r="B20" s="32"/>
      <c r="C20" s="33"/>
      <c r="D20" s="33"/>
      <c r="E20" s="27" t="str">
        <f>IF('Rekapitulace stavby'!E20="","",'Rekapitulace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190" t="str">
        <f>IF('Rekapitulace stavby'!AN20="","",'Rekapitulace stavby'!AN20)</f>
        <v/>
      </c>
      <c r="P20" s="190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9" t="s">
        <v>33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6.5" customHeight="1">
      <c r="B23" s="32"/>
      <c r="C23" s="33"/>
      <c r="D23" s="33"/>
      <c r="E23" s="173" t="s">
        <v>5</v>
      </c>
      <c r="F23" s="173"/>
      <c r="G23" s="173"/>
      <c r="H23" s="173"/>
      <c r="I23" s="173"/>
      <c r="J23" s="173"/>
      <c r="K23" s="173"/>
      <c r="L23" s="173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98" t="s">
        <v>91</v>
      </c>
      <c r="E26" s="33"/>
      <c r="F26" s="33"/>
      <c r="G26" s="33"/>
      <c r="H26" s="33"/>
      <c r="I26" s="33"/>
      <c r="J26" s="33"/>
      <c r="K26" s="33"/>
      <c r="L26" s="33"/>
      <c r="M26" s="174">
        <f>N87</f>
        <v>0</v>
      </c>
      <c r="N26" s="174"/>
      <c r="O26" s="174"/>
      <c r="P26" s="174"/>
      <c r="Q26" s="33"/>
      <c r="R26" s="34"/>
    </row>
    <row r="27" spans="2:18" s="1" customFormat="1" ht="14.45" customHeight="1">
      <c r="B27" s="32"/>
      <c r="C27" s="33"/>
      <c r="D27" s="31" t="s">
        <v>92</v>
      </c>
      <c r="E27" s="33"/>
      <c r="F27" s="33"/>
      <c r="G27" s="33"/>
      <c r="H27" s="33"/>
      <c r="I27" s="33"/>
      <c r="J27" s="33"/>
      <c r="K27" s="33"/>
      <c r="L27" s="33"/>
      <c r="M27" s="174">
        <f>N101</f>
        <v>0</v>
      </c>
      <c r="N27" s="174"/>
      <c r="O27" s="174"/>
      <c r="P27" s="174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99" t="s">
        <v>36</v>
      </c>
      <c r="E29" s="33"/>
      <c r="F29" s="33"/>
      <c r="G29" s="33"/>
      <c r="H29" s="33"/>
      <c r="I29" s="33"/>
      <c r="J29" s="33"/>
      <c r="K29" s="33"/>
      <c r="L29" s="33"/>
      <c r="M29" s="224">
        <f>ROUND(M26+M27,2)</f>
        <v>0</v>
      </c>
      <c r="N29" s="200"/>
      <c r="O29" s="200"/>
      <c r="P29" s="200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37</v>
      </c>
      <c r="E31" s="39" t="s">
        <v>38</v>
      </c>
      <c r="F31" s="40">
        <v>0.21</v>
      </c>
      <c r="G31" s="100" t="s">
        <v>39</v>
      </c>
      <c r="H31" s="219">
        <f>ROUND((SUM(BE101:BE102)+SUM(BE119:BE185)), 2)</f>
        <v>0</v>
      </c>
      <c r="I31" s="200"/>
      <c r="J31" s="200"/>
      <c r="K31" s="33"/>
      <c r="L31" s="33"/>
      <c r="M31" s="219">
        <f>ROUND(ROUND((SUM(BE101:BE102)+SUM(BE119:BE185)), 2)*F31, 2)</f>
        <v>0</v>
      </c>
      <c r="N31" s="200"/>
      <c r="O31" s="200"/>
      <c r="P31" s="200"/>
      <c r="Q31" s="33"/>
      <c r="R31" s="34"/>
    </row>
    <row r="32" spans="2:18" s="1" customFormat="1" ht="14.45" customHeight="1">
      <c r="B32" s="32"/>
      <c r="C32" s="33"/>
      <c r="D32" s="33"/>
      <c r="E32" s="39" t="s">
        <v>40</v>
      </c>
      <c r="F32" s="40">
        <v>0.15</v>
      </c>
      <c r="G32" s="100" t="s">
        <v>39</v>
      </c>
      <c r="H32" s="219">
        <f>ROUND((SUM(BF101:BF102)+SUM(BF119:BF185)), 2)</f>
        <v>0</v>
      </c>
      <c r="I32" s="200"/>
      <c r="J32" s="200"/>
      <c r="K32" s="33"/>
      <c r="L32" s="33"/>
      <c r="M32" s="219">
        <f>ROUND(ROUND((SUM(BF101:BF102)+SUM(BF119:BF185)), 2)*F32, 2)</f>
        <v>0</v>
      </c>
      <c r="N32" s="200"/>
      <c r="O32" s="200"/>
      <c r="P32" s="200"/>
      <c r="Q32" s="33"/>
      <c r="R32" s="34"/>
    </row>
    <row r="33" spans="2:18" s="1" customFormat="1" ht="14.45" hidden="1" customHeight="1">
      <c r="B33" s="32"/>
      <c r="C33" s="33"/>
      <c r="D33" s="33"/>
      <c r="E33" s="39" t="s">
        <v>41</v>
      </c>
      <c r="F33" s="40">
        <v>0.21</v>
      </c>
      <c r="G33" s="100" t="s">
        <v>39</v>
      </c>
      <c r="H33" s="219">
        <f>ROUND((SUM(BG101:BG102)+SUM(BG119:BG185)), 2)</f>
        <v>0</v>
      </c>
      <c r="I33" s="200"/>
      <c r="J33" s="200"/>
      <c r="K33" s="33"/>
      <c r="L33" s="33"/>
      <c r="M33" s="219">
        <v>0</v>
      </c>
      <c r="N33" s="200"/>
      <c r="O33" s="200"/>
      <c r="P33" s="200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42</v>
      </c>
      <c r="F34" s="40">
        <v>0.15</v>
      </c>
      <c r="G34" s="100" t="s">
        <v>39</v>
      </c>
      <c r="H34" s="219">
        <f>ROUND((SUM(BH101:BH102)+SUM(BH119:BH185)), 2)</f>
        <v>0</v>
      </c>
      <c r="I34" s="200"/>
      <c r="J34" s="200"/>
      <c r="K34" s="33"/>
      <c r="L34" s="33"/>
      <c r="M34" s="219">
        <v>0</v>
      </c>
      <c r="N34" s="200"/>
      <c r="O34" s="200"/>
      <c r="P34" s="200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</v>
      </c>
      <c r="G35" s="100" t="s">
        <v>39</v>
      </c>
      <c r="H35" s="219">
        <f>ROUND((SUM(BI101:BI102)+SUM(BI119:BI185)), 2)</f>
        <v>0</v>
      </c>
      <c r="I35" s="200"/>
      <c r="J35" s="200"/>
      <c r="K35" s="33"/>
      <c r="L35" s="33"/>
      <c r="M35" s="219">
        <v>0</v>
      </c>
      <c r="N35" s="200"/>
      <c r="O35" s="200"/>
      <c r="P35" s="200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96"/>
      <c r="D37" s="101" t="s">
        <v>44</v>
      </c>
      <c r="E37" s="72"/>
      <c r="F37" s="72"/>
      <c r="G37" s="102" t="s">
        <v>45</v>
      </c>
      <c r="H37" s="103" t="s">
        <v>46</v>
      </c>
      <c r="I37" s="72"/>
      <c r="J37" s="72"/>
      <c r="K37" s="72"/>
      <c r="L37" s="220">
        <f>SUM(M29:M35)</f>
        <v>0</v>
      </c>
      <c r="M37" s="220"/>
      <c r="N37" s="220"/>
      <c r="O37" s="220"/>
      <c r="P37" s="221"/>
      <c r="Q37" s="96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47</v>
      </c>
      <c r="E50" s="48"/>
      <c r="F50" s="48"/>
      <c r="G50" s="48"/>
      <c r="H50" s="49"/>
      <c r="I50" s="33"/>
      <c r="J50" s="47" t="s">
        <v>48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49</v>
      </c>
      <c r="E59" s="53"/>
      <c r="F59" s="53"/>
      <c r="G59" s="54" t="s">
        <v>50</v>
      </c>
      <c r="H59" s="55"/>
      <c r="I59" s="33"/>
      <c r="J59" s="52" t="s">
        <v>49</v>
      </c>
      <c r="K59" s="53"/>
      <c r="L59" s="53"/>
      <c r="M59" s="53"/>
      <c r="N59" s="54" t="s">
        <v>50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51</v>
      </c>
      <c r="E61" s="48"/>
      <c r="F61" s="48"/>
      <c r="G61" s="48"/>
      <c r="H61" s="49"/>
      <c r="I61" s="33"/>
      <c r="J61" s="47" t="s">
        <v>52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49</v>
      </c>
      <c r="E70" s="53"/>
      <c r="F70" s="53"/>
      <c r="G70" s="54" t="s">
        <v>50</v>
      </c>
      <c r="H70" s="55"/>
      <c r="I70" s="33"/>
      <c r="J70" s="52" t="s">
        <v>49</v>
      </c>
      <c r="K70" s="53"/>
      <c r="L70" s="53"/>
      <c r="M70" s="53"/>
      <c r="N70" s="54" t="s">
        <v>50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6" t="s">
        <v>93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50000000000003" customHeight="1">
      <c r="B78" s="32"/>
      <c r="C78" s="66" t="s">
        <v>17</v>
      </c>
      <c r="D78" s="33"/>
      <c r="E78" s="33"/>
      <c r="F78" s="168" t="str">
        <f>F6</f>
        <v>Horského, Kolín</v>
      </c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33"/>
      <c r="R78" s="34"/>
    </row>
    <row r="79" spans="2:18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>
      <c r="B80" s="32"/>
      <c r="C80" s="29" t="s">
        <v>21</v>
      </c>
      <c r="D80" s="33"/>
      <c r="E80" s="33"/>
      <c r="F80" s="27" t="str">
        <f>F8</f>
        <v>Kolín</v>
      </c>
      <c r="G80" s="33"/>
      <c r="H80" s="33"/>
      <c r="I80" s="33"/>
      <c r="J80" s="33"/>
      <c r="K80" s="29" t="s">
        <v>23</v>
      </c>
      <c r="L80" s="33"/>
      <c r="M80" s="201" t="str">
        <f>IF(O8="","",O8)</f>
        <v>15. 2. 2018</v>
      </c>
      <c r="N80" s="201"/>
      <c r="O80" s="201"/>
      <c r="P80" s="201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5">
      <c r="B82" s="32"/>
      <c r="C82" s="29" t="s">
        <v>25</v>
      </c>
      <c r="D82" s="33"/>
      <c r="E82" s="33"/>
      <c r="F82" s="27" t="str">
        <f>E11</f>
        <v xml:space="preserve"> </v>
      </c>
      <c r="G82" s="33"/>
      <c r="H82" s="33"/>
      <c r="I82" s="33"/>
      <c r="J82" s="33"/>
      <c r="K82" s="29" t="s">
        <v>30</v>
      </c>
      <c r="L82" s="33"/>
      <c r="M82" s="190" t="str">
        <f>E17</f>
        <v xml:space="preserve"> </v>
      </c>
      <c r="N82" s="190"/>
      <c r="O82" s="190"/>
      <c r="P82" s="190"/>
      <c r="Q82" s="190"/>
      <c r="R82" s="34"/>
    </row>
    <row r="83" spans="2:47" s="1" customFormat="1" ht="14.45" customHeight="1">
      <c r="B83" s="32"/>
      <c r="C83" s="29" t="s">
        <v>29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32</v>
      </c>
      <c r="L83" s="33"/>
      <c r="M83" s="190" t="str">
        <f>E20</f>
        <v xml:space="preserve"> </v>
      </c>
      <c r="N83" s="190"/>
      <c r="O83" s="190"/>
      <c r="P83" s="190"/>
      <c r="Q83" s="190"/>
      <c r="R83" s="34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>
      <c r="B85" s="32"/>
      <c r="C85" s="222" t="s">
        <v>94</v>
      </c>
      <c r="D85" s="223"/>
      <c r="E85" s="223"/>
      <c r="F85" s="223"/>
      <c r="G85" s="223"/>
      <c r="H85" s="96"/>
      <c r="I85" s="96"/>
      <c r="J85" s="96"/>
      <c r="K85" s="96"/>
      <c r="L85" s="96"/>
      <c r="M85" s="96"/>
      <c r="N85" s="222" t="s">
        <v>95</v>
      </c>
      <c r="O85" s="223"/>
      <c r="P85" s="223"/>
      <c r="Q85" s="223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104" t="s">
        <v>96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165">
        <f>N119</f>
        <v>0</v>
      </c>
      <c r="O87" s="216"/>
      <c r="P87" s="216"/>
      <c r="Q87" s="216"/>
      <c r="R87" s="34"/>
      <c r="AU87" s="19" t="s">
        <v>97</v>
      </c>
    </row>
    <row r="88" spans="2:47" s="6" customFormat="1" ht="24.95" customHeight="1">
      <c r="B88" s="105"/>
      <c r="C88" s="106"/>
      <c r="D88" s="107" t="s">
        <v>98</v>
      </c>
      <c r="E88" s="106"/>
      <c r="F88" s="106"/>
      <c r="G88" s="106"/>
      <c r="H88" s="106"/>
      <c r="I88" s="106"/>
      <c r="J88" s="106"/>
      <c r="K88" s="106"/>
      <c r="L88" s="106"/>
      <c r="M88" s="106"/>
      <c r="N88" s="211">
        <f>N120</f>
        <v>0</v>
      </c>
      <c r="O88" s="218"/>
      <c r="P88" s="218"/>
      <c r="Q88" s="218"/>
      <c r="R88" s="108"/>
    </row>
    <row r="89" spans="2:47" s="7" customFormat="1" ht="19.899999999999999" customHeight="1">
      <c r="B89" s="109"/>
      <c r="C89" s="110"/>
      <c r="D89" s="111" t="s">
        <v>99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4">
        <f>N121</f>
        <v>0</v>
      </c>
      <c r="O89" s="215"/>
      <c r="P89" s="215"/>
      <c r="Q89" s="215"/>
      <c r="R89" s="112"/>
    </row>
    <row r="90" spans="2:47" s="7" customFormat="1" ht="19.899999999999999" customHeight="1">
      <c r="B90" s="109"/>
      <c r="C90" s="110"/>
      <c r="D90" s="111" t="s">
        <v>100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14">
        <f>N135</f>
        <v>0</v>
      </c>
      <c r="O90" s="215"/>
      <c r="P90" s="215"/>
      <c r="Q90" s="215"/>
      <c r="R90" s="112"/>
    </row>
    <row r="91" spans="2:47" s="7" customFormat="1" ht="19.899999999999999" customHeight="1">
      <c r="B91" s="109"/>
      <c r="C91" s="110"/>
      <c r="D91" s="111" t="s">
        <v>101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14">
        <f>N156</f>
        <v>0</v>
      </c>
      <c r="O91" s="215"/>
      <c r="P91" s="215"/>
      <c r="Q91" s="215"/>
      <c r="R91" s="112"/>
    </row>
    <row r="92" spans="2:47" s="7" customFormat="1" ht="19.899999999999999" customHeight="1">
      <c r="B92" s="109"/>
      <c r="C92" s="110"/>
      <c r="D92" s="111" t="s">
        <v>102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14">
        <f>N158</f>
        <v>0</v>
      </c>
      <c r="O92" s="215"/>
      <c r="P92" s="215"/>
      <c r="Q92" s="215"/>
      <c r="R92" s="112"/>
    </row>
    <row r="93" spans="2:47" s="7" customFormat="1" ht="19.899999999999999" customHeight="1">
      <c r="B93" s="109"/>
      <c r="C93" s="110"/>
      <c r="D93" s="111" t="s">
        <v>103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14">
        <f>N166</f>
        <v>0</v>
      </c>
      <c r="O93" s="215"/>
      <c r="P93" s="215"/>
      <c r="Q93" s="215"/>
      <c r="R93" s="112"/>
    </row>
    <row r="94" spans="2:47" s="7" customFormat="1" ht="19.899999999999999" customHeight="1">
      <c r="B94" s="109"/>
      <c r="C94" s="110"/>
      <c r="D94" s="111" t="s">
        <v>104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14">
        <f>N171</f>
        <v>0</v>
      </c>
      <c r="O94" s="215"/>
      <c r="P94" s="215"/>
      <c r="Q94" s="215"/>
      <c r="R94" s="112"/>
    </row>
    <row r="95" spans="2:47" s="6" customFormat="1" ht="24.95" customHeight="1">
      <c r="B95" s="105"/>
      <c r="C95" s="106"/>
      <c r="D95" s="107" t="s">
        <v>105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11">
        <f>N174</f>
        <v>0</v>
      </c>
      <c r="O95" s="218"/>
      <c r="P95" s="218"/>
      <c r="Q95" s="218"/>
      <c r="R95" s="108"/>
    </row>
    <row r="96" spans="2:47" s="7" customFormat="1" ht="19.899999999999999" customHeight="1">
      <c r="B96" s="109"/>
      <c r="C96" s="110"/>
      <c r="D96" s="111" t="s">
        <v>106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14">
        <f>N175</f>
        <v>0</v>
      </c>
      <c r="O96" s="215"/>
      <c r="P96" s="215"/>
      <c r="Q96" s="215"/>
      <c r="R96" s="112"/>
    </row>
    <row r="97" spans="2:21" s="7" customFormat="1" ht="19.899999999999999" customHeight="1">
      <c r="B97" s="109"/>
      <c r="C97" s="110"/>
      <c r="D97" s="111" t="s">
        <v>107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14">
        <f>N179</f>
        <v>0</v>
      </c>
      <c r="O97" s="215"/>
      <c r="P97" s="215"/>
      <c r="Q97" s="215"/>
      <c r="R97" s="112"/>
    </row>
    <row r="98" spans="2:21" s="7" customFormat="1" ht="19.899999999999999" customHeight="1">
      <c r="B98" s="109"/>
      <c r="C98" s="110"/>
      <c r="D98" s="111" t="s">
        <v>108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14">
        <f>N181</f>
        <v>0</v>
      </c>
      <c r="O98" s="215"/>
      <c r="P98" s="215"/>
      <c r="Q98" s="215"/>
      <c r="R98" s="112"/>
    </row>
    <row r="99" spans="2:21" s="7" customFormat="1" ht="19.899999999999999" customHeight="1">
      <c r="B99" s="109"/>
      <c r="C99" s="110"/>
      <c r="D99" s="111" t="s">
        <v>109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14">
        <f>N184</f>
        <v>0</v>
      </c>
      <c r="O99" s="215"/>
      <c r="P99" s="215"/>
      <c r="Q99" s="215"/>
      <c r="R99" s="112"/>
    </row>
    <row r="100" spans="2:21" s="1" customFormat="1" ht="21.7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21" s="1" customFormat="1" ht="29.25" customHeight="1">
      <c r="B101" s="32"/>
      <c r="C101" s="104" t="s">
        <v>110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16">
        <v>0</v>
      </c>
      <c r="O101" s="217"/>
      <c r="P101" s="217"/>
      <c r="Q101" s="217"/>
      <c r="R101" s="34"/>
      <c r="T101" s="113"/>
      <c r="U101" s="114" t="s">
        <v>37</v>
      </c>
    </row>
    <row r="102" spans="2:21" s="1" customFormat="1" ht="18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21" s="1" customFormat="1" ht="29.25" customHeight="1">
      <c r="B103" s="32"/>
      <c r="C103" s="95" t="s">
        <v>83</v>
      </c>
      <c r="D103" s="96"/>
      <c r="E103" s="96"/>
      <c r="F103" s="96"/>
      <c r="G103" s="96"/>
      <c r="H103" s="96"/>
      <c r="I103" s="96"/>
      <c r="J103" s="96"/>
      <c r="K103" s="96"/>
      <c r="L103" s="178">
        <f>ROUND(SUM(N87+N101),2)</f>
        <v>0</v>
      </c>
      <c r="M103" s="178"/>
      <c r="N103" s="178"/>
      <c r="O103" s="178"/>
      <c r="P103" s="178"/>
      <c r="Q103" s="178"/>
      <c r="R103" s="34"/>
    </row>
    <row r="104" spans="2:21" s="1" customFormat="1" ht="6.95" customHeight="1"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8"/>
    </row>
    <row r="108" spans="2:21" s="1" customFormat="1" ht="6.95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</row>
    <row r="109" spans="2:21" s="1" customFormat="1" ht="36.950000000000003" customHeight="1">
      <c r="B109" s="32"/>
      <c r="C109" s="166" t="s">
        <v>111</v>
      </c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36.950000000000003" customHeight="1">
      <c r="B111" s="32"/>
      <c r="C111" s="66" t="s">
        <v>17</v>
      </c>
      <c r="D111" s="33"/>
      <c r="E111" s="33"/>
      <c r="F111" s="168" t="str">
        <f>F6</f>
        <v>Horského, Kolín</v>
      </c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33"/>
      <c r="R111" s="34"/>
    </row>
    <row r="112" spans="2:21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>
      <c r="B113" s="32"/>
      <c r="C113" s="29" t="s">
        <v>21</v>
      </c>
      <c r="D113" s="33"/>
      <c r="E113" s="33"/>
      <c r="F113" s="27" t="str">
        <f>F8</f>
        <v>Kolín</v>
      </c>
      <c r="G113" s="33"/>
      <c r="H113" s="33"/>
      <c r="I113" s="33"/>
      <c r="J113" s="33"/>
      <c r="K113" s="29" t="s">
        <v>23</v>
      </c>
      <c r="L113" s="33"/>
      <c r="M113" s="201" t="str">
        <f>IF(O8="","",O8)</f>
        <v>15. 2. 2018</v>
      </c>
      <c r="N113" s="201"/>
      <c r="O113" s="201"/>
      <c r="P113" s="201"/>
      <c r="Q113" s="33"/>
      <c r="R113" s="34"/>
    </row>
    <row r="114" spans="2:65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>
      <c r="B115" s="32"/>
      <c r="C115" s="29" t="s">
        <v>25</v>
      </c>
      <c r="D115" s="33"/>
      <c r="E115" s="33"/>
      <c r="F115" s="27" t="str">
        <f>E11</f>
        <v xml:space="preserve"> </v>
      </c>
      <c r="G115" s="33"/>
      <c r="H115" s="33"/>
      <c r="I115" s="33"/>
      <c r="J115" s="33"/>
      <c r="K115" s="29" t="s">
        <v>30</v>
      </c>
      <c r="L115" s="33"/>
      <c r="M115" s="190" t="str">
        <f>E17</f>
        <v xml:space="preserve"> </v>
      </c>
      <c r="N115" s="190"/>
      <c r="O115" s="190"/>
      <c r="P115" s="190"/>
      <c r="Q115" s="190"/>
      <c r="R115" s="34"/>
    </row>
    <row r="116" spans="2:65" s="1" customFormat="1" ht="14.45" customHeight="1">
      <c r="B116" s="32"/>
      <c r="C116" s="29" t="s">
        <v>29</v>
      </c>
      <c r="D116" s="33"/>
      <c r="E116" s="33"/>
      <c r="F116" s="27" t="str">
        <f>IF(E14="","",E14)</f>
        <v xml:space="preserve"> </v>
      </c>
      <c r="G116" s="33"/>
      <c r="H116" s="33"/>
      <c r="I116" s="33"/>
      <c r="J116" s="33"/>
      <c r="K116" s="29" t="s">
        <v>32</v>
      </c>
      <c r="L116" s="33"/>
      <c r="M116" s="190" t="str">
        <f>E20</f>
        <v xml:space="preserve"> </v>
      </c>
      <c r="N116" s="190"/>
      <c r="O116" s="190"/>
      <c r="P116" s="190"/>
      <c r="Q116" s="190"/>
      <c r="R116" s="34"/>
    </row>
    <row r="117" spans="2:65" s="1" customFormat="1" ht="10.3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8" customFormat="1" ht="29.25" customHeight="1">
      <c r="B118" s="115"/>
      <c r="C118" s="116" t="s">
        <v>112</v>
      </c>
      <c r="D118" s="117" t="s">
        <v>113</v>
      </c>
      <c r="E118" s="117" t="s">
        <v>55</v>
      </c>
      <c r="F118" s="212" t="s">
        <v>114</v>
      </c>
      <c r="G118" s="212"/>
      <c r="H118" s="212"/>
      <c r="I118" s="212"/>
      <c r="J118" s="117" t="s">
        <v>115</v>
      </c>
      <c r="K118" s="117" t="s">
        <v>116</v>
      </c>
      <c r="L118" s="212" t="s">
        <v>117</v>
      </c>
      <c r="M118" s="212"/>
      <c r="N118" s="212" t="s">
        <v>95</v>
      </c>
      <c r="O118" s="212"/>
      <c r="P118" s="212"/>
      <c r="Q118" s="213"/>
      <c r="R118" s="118"/>
      <c r="T118" s="73" t="s">
        <v>118</v>
      </c>
      <c r="U118" s="74" t="s">
        <v>37</v>
      </c>
      <c r="V118" s="74" t="s">
        <v>119</v>
      </c>
      <c r="W118" s="74" t="s">
        <v>120</v>
      </c>
      <c r="X118" s="74" t="s">
        <v>121</v>
      </c>
      <c r="Y118" s="74" t="s">
        <v>122</v>
      </c>
      <c r="Z118" s="74" t="s">
        <v>123</v>
      </c>
      <c r="AA118" s="75" t="s">
        <v>124</v>
      </c>
    </row>
    <row r="119" spans="2:65" s="1" customFormat="1" ht="29.25" customHeight="1">
      <c r="B119" s="32"/>
      <c r="C119" s="77" t="s">
        <v>91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08">
        <f>BK119</f>
        <v>0</v>
      </c>
      <c r="O119" s="209"/>
      <c r="P119" s="209"/>
      <c r="Q119" s="209"/>
      <c r="R119" s="34"/>
      <c r="T119" s="76"/>
      <c r="U119" s="48"/>
      <c r="V119" s="48"/>
      <c r="W119" s="119">
        <f>W120+W174</f>
        <v>2112.130232</v>
      </c>
      <c r="X119" s="48"/>
      <c r="Y119" s="119">
        <f>Y120+Y174</f>
        <v>44.890270000000001</v>
      </c>
      <c r="Z119" s="48"/>
      <c r="AA119" s="120">
        <f>AA120+AA174</f>
        <v>779.75699999999995</v>
      </c>
      <c r="AT119" s="19" t="s">
        <v>72</v>
      </c>
      <c r="AU119" s="19" t="s">
        <v>97</v>
      </c>
      <c r="BK119" s="121">
        <f>BK120+BK174</f>
        <v>0</v>
      </c>
    </row>
    <row r="120" spans="2:65" s="9" customFormat="1" ht="37.35" customHeight="1">
      <c r="B120" s="122"/>
      <c r="C120" s="123"/>
      <c r="D120" s="124" t="s">
        <v>98</v>
      </c>
      <c r="E120" s="124"/>
      <c r="F120" s="124"/>
      <c r="G120" s="124"/>
      <c r="H120" s="124"/>
      <c r="I120" s="124"/>
      <c r="J120" s="124"/>
      <c r="K120" s="124"/>
      <c r="L120" s="124"/>
      <c r="M120" s="124"/>
      <c r="N120" s="210">
        <f>BK120</f>
        <v>0</v>
      </c>
      <c r="O120" s="211"/>
      <c r="P120" s="211"/>
      <c r="Q120" s="211"/>
      <c r="R120" s="125"/>
      <c r="T120" s="126"/>
      <c r="U120" s="123"/>
      <c r="V120" s="123"/>
      <c r="W120" s="127">
        <f>W121+W135+W156+W158+W166+W171</f>
        <v>2112.130232</v>
      </c>
      <c r="X120" s="123"/>
      <c r="Y120" s="127">
        <f>Y121+Y135+Y156+Y158+Y166+Y171</f>
        <v>44.890270000000001</v>
      </c>
      <c r="Z120" s="123"/>
      <c r="AA120" s="128">
        <f>AA121+AA135+AA156+AA158+AA166+AA171</f>
        <v>779.75699999999995</v>
      </c>
      <c r="AR120" s="129" t="s">
        <v>78</v>
      </c>
      <c r="AT120" s="130" t="s">
        <v>72</v>
      </c>
      <c r="AU120" s="130" t="s">
        <v>73</v>
      </c>
      <c r="AY120" s="129" t="s">
        <v>125</v>
      </c>
      <c r="BK120" s="131">
        <f>BK121+BK135+BK156+BK158+BK166+BK171</f>
        <v>0</v>
      </c>
    </row>
    <row r="121" spans="2:65" s="9" customFormat="1" ht="19.899999999999999" customHeight="1">
      <c r="B121" s="122"/>
      <c r="C121" s="123"/>
      <c r="D121" s="132" t="s">
        <v>99</v>
      </c>
      <c r="E121" s="132"/>
      <c r="F121" s="132"/>
      <c r="G121" s="132"/>
      <c r="H121" s="132"/>
      <c r="I121" s="132"/>
      <c r="J121" s="132"/>
      <c r="K121" s="132"/>
      <c r="L121" s="132"/>
      <c r="M121" s="132"/>
      <c r="N121" s="206">
        <f>BK121</f>
        <v>0</v>
      </c>
      <c r="O121" s="207"/>
      <c r="P121" s="207"/>
      <c r="Q121" s="207"/>
      <c r="R121" s="125"/>
      <c r="T121" s="126"/>
      <c r="U121" s="123"/>
      <c r="V121" s="123"/>
      <c r="W121" s="127">
        <f>SUM(W122:W134)</f>
        <v>1404.9360000000001</v>
      </c>
      <c r="X121" s="123"/>
      <c r="Y121" s="127">
        <f>SUM(Y122:Y134)</f>
        <v>7.0560000000000012E-2</v>
      </c>
      <c r="Z121" s="123"/>
      <c r="AA121" s="128">
        <f>SUM(AA122:AA134)</f>
        <v>779.75699999999995</v>
      </c>
      <c r="AR121" s="129" t="s">
        <v>78</v>
      </c>
      <c r="AT121" s="130" t="s">
        <v>72</v>
      </c>
      <c r="AU121" s="130" t="s">
        <v>78</v>
      </c>
      <c r="AY121" s="129" t="s">
        <v>125</v>
      </c>
      <c r="BK121" s="131">
        <f>SUM(BK122:BK134)</f>
        <v>0</v>
      </c>
    </row>
    <row r="122" spans="2:65" s="1" customFormat="1" ht="25.5" customHeight="1">
      <c r="B122" s="133"/>
      <c r="C122" s="134" t="s">
        <v>78</v>
      </c>
      <c r="D122" s="134" t="s">
        <v>126</v>
      </c>
      <c r="E122" s="135" t="s">
        <v>127</v>
      </c>
      <c r="F122" s="195" t="s">
        <v>128</v>
      </c>
      <c r="G122" s="195"/>
      <c r="H122" s="195"/>
      <c r="I122" s="195"/>
      <c r="J122" s="136" t="s">
        <v>129</v>
      </c>
      <c r="K122" s="137">
        <v>51</v>
      </c>
      <c r="L122" s="196">
        <v>0</v>
      </c>
      <c r="M122" s="196"/>
      <c r="N122" s="196">
        <f>ROUND(L122*K122,2)</f>
        <v>0</v>
      </c>
      <c r="O122" s="196"/>
      <c r="P122" s="196"/>
      <c r="Q122" s="196"/>
      <c r="R122" s="138"/>
      <c r="T122" s="139" t="s">
        <v>5</v>
      </c>
      <c r="U122" s="41" t="s">
        <v>38</v>
      </c>
      <c r="V122" s="140">
        <v>0.41</v>
      </c>
      <c r="W122" s="140">
        <f>V122*K122</f>
        <v>20.91</v>
      </c>
      <c r="X122" s="140">
        <v>0</v>
      </c>
      <c r="Y122" s="140">
        <f>X122*K122</f>
        <v>0</v>
      </c>
      <c r="Z122" s="140">
        <v>0.26</v>
      </c>
      <c r="AA122" s="141">
        <f>Z122*K122</f>
        <v>13.26</v>
      </c>
      <c r="AR122" s="19" t="s">
        <v>130</v>
      </c>
      <c r="AT122" s="19" t="s">
        <v>126</v>
      </c>
      <c r="AU122" s="19" t="s">
        <v>89</v>
      </c>
      <c r="AY122" s="19" t="s">
        <v>125</v>
      </c>
      <c r="BE122" s="142">
        <f>IF(U122="základní",N122,0)</f>
        <v>0</v>
      </c>
      <c r="BF122" s="142">
        <f>IF(U122="snížená",N122,0)</f>
        <v>0</v>
      </c>
      <c r="BG122" s="142">
        <f>IF(U122="zákl. přenesená",N122,0)</f>
        <v>0</v>
      </c>
      <c r="BH122" s="142">
        <f>IF(U122="sníž. přenesená",N122,0)</f>
        <v>0</v>
      </c>
      <c r="BI122" s="142">
        <f>IF(U122="nulová",N122,0)</f>
        <v>0</v>
      </c>
      <c r="BJ122" s="19" t="s">
        <v>78</v>
      </c>
      <c r="BK122" s="142">
        <f>ROUND(L122*K122,2)</f>
        <v>0</v>
      </c>
      <c r="BL122" s="19" t="s">
        <v>130</v>
      </c>
      <c r="BM122" s="19" t="s">
        <v>131</v>
      </c>
    </row>
    <row r="123" spans="2:65" s="10" customFormat="1" ht="16.5" customHeight="1">
      <c r="B123" s="143"/>
      <c r="C123" s="144"/>
      <c r="D123" s="144"/>
      <c r="E123" s="145" t="s">
        <v>5</v>
      </c>
      <c r="F123" s="202" t="s">
        <v>132</v>
      </c>
      <c r="G123" s="203"/>
      <c r="H123" s="203"/>
      <c r="I123" s="203"/>
      <c r="J123" s="144"/>
      <c r="K123" s="146">
        <v>51</v>
      </c>
      <c r="L123" s="144"/>
      <c r="M123" s="144"/>
      <c r="N123" s="144"/>
      <c r="O123" s="144"/>
      <c r="P123" s="144"/>
      <c r="Q123" s="144"/>
      <c r="R123" s="147"/>
      <c r="T123" s="148"/>
      <c r="U123" s="144"/>
      <c r="V123" s="144"/>
      <c r="W123" s="144"/>
      <c r="X123" s="144"/>
      <c r="Y123" s="144"/>
      <c r="Z123" s="144"/>
      <c r="AA123" s="149"/>
      <c r="AT123" s="150" t="s">
        <v>133</v>
      </c>
      <c r="AU123" s="150" t="s">
        <v>89</v>
      </c>
      <c r="AV123" s="10" t="s">
        <v>89</v>
      </c>
      <c r="AW123" s="10" t="s">
        <v>31</v>
      </c>
      <c r="AX123" s="10" t="s">
        <v>78</v>
      </c>
      <c r="AY123" s="150" t="s">
        <v>125</v>
      </c>
    </row>
    <row r="124" spans="2:65" s="1" customFormat="1" ht="25.5" customHeight="1">
      <c r="B124" s="133"/>
      <c r="C124" s="134" t="s">
        <v>89</v>
      </c>
      <c r="D124" s="134" t="s">
        <v>126</v>
      </c>
      <c r="E124" s="135" t="s">
        <v>134</v>
      </c>
      <c r="F124" s="195" t="s">
        <v>135</v>
      </c>
      <c r="G124" s="195"/>
      <c r="H124" s="195"/>
      <c r="I124" s="195"/>
      <c r="J124" s="136" t="s">
        <v>129</v>
      </c>
      <c r="K124" s="137">
        <v>25.5</v>
      </c>
      <c r="L124" s="196">
        <v>0</v>
      </c>
      <c r="M124" s="196"/>
      <c r="N124" s="196">
        <f>ROUND(L124*K124,2)</f>
        <v>0</v>
      </c>
      <c r="O124" s="196"/>
      <c r="P124" s="196"/>
      <c r="Q124" s="196"/>
      <c r="R124" s="138"/>
      <c r="T124" s="139" t="s">
        <v>5</v>
      </c>
      <c r="U124" s="41" t="s">
        <v>38</v>
      </c>
      <c r="V124" s="140">
        <v>0.69499999999999995</v>
      </c>
      <c r="W124" s="140">
        <f>V124*K124</f>
        <v>17.7225</v>
      </c>
      <c r="X124" s="140">
        <v>0</v>
      </c>
      <c r="Y124" s="140">
        <f>X124*K124</f>
        <v>0</v>
      </c>
      <c r="Z124" s="140">
        <v>0.28999999999999998</v>
      </c>
      <c r="AA124" s="141">
        <f>Z124*K124</f>
        <v>7.3949999999999996</v>
      </c>
      <c r="AR124" s="19" t="s">
        <v>130</v>
      </c>
      <c r="AT124" s="19" t="s">
        <v>126</v>
      </c>
      <c r="AU124" s="19" t="s">
        <v>89</v>
      </c>
      <c r="AY124" s="19" t="s">
        <v>125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19" t="s">
        <v>78</v>
      </c>
      <c r="BK124" s="142">
        <f>ROUND(L124*K124,2)</f>
        <v>0</v>
      </c>
      <c r="BL124" s="19" t="s">
        <v>130</v>
      </c>
      <c r="BM124" s="19" t="s">
        <v>136</v>
      </c>
    </row>
    <row r="125" spans="2:65" s="10" customFormat="1" ht="16.5" customHeight="1">
      <c r="B125" s="143"/>
      <c r="C125" s="144"/>
      <c r="D125" s="144"/>
      <c r="E125" s="145" t="s">
        <v>5</v>
      </c>
      <c r="F125" s="202" t="s">
        <v>137</v>
      </c>
      <c r="G125" s="203"/>
      <c r="H125" s="203"/>
      <c r="I125" s="203"/>
      <c r="J125" s="144"/>
      <c r="K125" s="146">
        <v>25.5</v>
      </c>
      <c r="L125" s="144"/>
      <c r="M125" s="144"/>
      <c r="N125" s="144"/>
      <c r="O125" s="144"/>
      <c r="P125" s="144"/>
      <c r="Q125" s="144"/>
      <c r="R125" s="147"/>
      <c r="T125" s="148"/>
      <c r="U125" s="144"/>
      <c r="V125" s="144"/>
      <c r="W125" s="144"/>
      <c r="X125" s="144"/>
      <c r="Y125" s="144"/>
      <c r="Z125" s="144"/>
      <c r="AA125" s="149"/>
      <c r="AT125" s="150" t="s">
        <v>133</v>
      </c>
      <c r="AU125" s="150" t="s">
        <v>89</v>
      </c>
      <c r="AV125" s="10" t="s">
        <v>89</v>
      </c>
      <c r="AW125" s="10" t="s">
        <v>31</v>
      </c>
      <c r="AX125" s="10" t="s">
        <v>78</v>
      </c>
      <c r="AY125" s="150" t="s">
        <v>125</v>
      </c>
    </row>
    <row r="126" spans="2:65" s="1" customFormat="1" ht="25.5" customHeight="1">
      <c r="B126" s="133"/>
      <c r="C126" s="134" t="s">
        <v>138</v>
      </c>
      <c r="D126" s="134" t="s">
        <v>126</v>
      </c>
      <c r="E126" s="135" t="s">
        <v>139</v>
      </c>
      <c r="F126" s="195" t="s">
        <v>140</v>
      </c>
      <c r="G126" s="195"/>
      <c r="H126" s="195"/>
      <c r="I126" s="195"/>
      <c r="J126" s="136" t="s">
        <v>129</v>
      </c>
      <c r="K126" s="137">
        <v>882</v>
      </c>
      <c r="L126" s="196">
        <v>0</v>
      </c>
      <c r="M126" s="196"/>
      <c r="N126" s="196">
        <f>ROUND(L126*K126,2)</f>
        <v>0</v>
      </c>
      <c r="O126" s="196"/>
      <c r="P126" s="196"/>
      <c r="Q126" s="196"/>
      <c r="R126" s="138"/>
      <c r="T126" s="139" t="s">
        <v>5</v>
      </c>
      <c r="U126" s="41" t="s">
        <v>38</v>
      </c>
      <c r="V126" s="140">
        <v>1.373</v>
      </c>
      <c r="W126" s="140">
        <f>V126*K126</f>
        <v>1210.9860000000001</v>
      </c>
      <c r="X126" s="140">
        <v>0</v>
      </c>
      <c r="Y126" s="140">
        <f>X126*K126</f>
        <v>0</v>
      </c>
      <c r="Z126" s="140">
        <v>0.57999999999999996</v>
      </c>
      <c r="AA126" s="141">
        <f>Z126*K126</f>
        <v>511.55999999999995</v>
      </c>
      <c r="AR126" s="19" t="s">
        <v>130</v>
      </c>
      <c r="AT126" s="19" t="s">
        <v>126</v>
      </c>
      <c r="AU126" s="19" t="s">
        <v>89</v>
      </c>
      <c r="AY126" s="19" t="s">
        <v>125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19" t="s">
        <v>78</v>
      </c>
      <c r="BK126" s="142">
        <f>ROUND(L126*K126,2)</f>
        <v>0</v>
      </c>
      <c r="BL126" s="19" t="s">
        <v>130</v>
      </c>
      <c r="BM126" s="19" t="s">
        <v>141</v>
      </c>
    </row>
    <row r="127" spans="2:65" s="10" customFormat="1" ht="16.5" customHeight="1">
      <c r="B127" s="143"/>
      <c r="C127" s="144"/>
      <c r="D127" s="144"/>
      <c r="E127" s="145" t="s">
        <v>5</v>
      </c>
      <c r="F127" s="202" t="s">
        <v>142</v>
      </c>
      <c r="G127" s="203"/>
      <c r="H127" s="203"/>
      <c r="I127" s="203"/>
      <c r="J127" s="144"/>
      <c r="K127" s="146">
        <v>882</v>
      </c>
      <c r="L127" s="144"/>
      <c r="M127" s="144"/>
      <c r="N127" s="144"/>
      <c r="O127" s="144"/>
      <c r="P127" s="144"/>
      <c r="Q127" s="144"/>
      <c r="R127" s="147"/>
      <c r="T127" s="148"/>
      <c r="U127" s="144"/>
      <c r="V127" s="144"/>
      <c r="W127" s="144"/>
      <c r="X127" s="144"/>
      <c r="Y127" s="144"/>
      <c r="Z127" s="144"/>
      <c r="AA127" s="149"/>
      <c r="AT127" s="150" t="s">
        <v>133</v>
      </c>
      <c r="AU127" s="150" t="s">
        <v>89</v>
      </c>
      <c r="AV127" s="10" t="s">
        <v>89</v>
      </c>
      <c r="AW127" s="10" t="s">
        <v>31</v>
      </c>
      <c r="AX127" s="10" t="s">
        <v>78</v>
      </c>
      <c r="AY127" s="150" t="s">
        <v>125</v>
      </c>
    </row>
    <row r="128" spans="2:65" s="1" customFormat="1" ht="25.5" customHeight="1">
      <c r="B128" s="133"/>
      <c r="C128" s="134" t="s">
        <v>130</v>
      </c>
      <c r="D128" s="134" t="s">
        <v>126</v>
      </c>
      <c r="E128" s="135" t="s">
        <v>143</v>
      </c>
      <c r="F128" s="195" t="s">
        <v>144</v>
      </c>
      <c r="G128" s="195"/>
      <c r="H128" s="195"/>
      <c r="I128" s="195"/>
      <c r="J128" s="136" t="s">
        <v>129</v>
      </c>
      <c r="K128" s="137">
        <v>25.5</v>
      </c>
      <c r="L128" s="196">
        <v>0</v>
      </c>
      <c r="M128" s="196"/>
      <c r="N128" s="196">
        <f>ROUND(L128*K128,2)</f>
        <v>0</v>
      </c>
      <c r="O128" s="196"/>
      <c r="P128" s="196"/>
      <c r="Q128" s="196"/>
      <c r="R128" s="138"/>
      <c r="T128" s="139" t="s">
        <v>5</v>
      </c>
      <c r="U128" s="41" t="s">
        <v>38</v>
      </c>
      <c r="V128" s="140">
        <v>1.373</v>
      </c>
      <c r="W128" s="140">
        <f>V128*K128</f>
        <v>35.011499999999998</v>
      </c>
      <c r="X128" s="140">
        <v>0</v>
      </c>
      <c r="Y128" s="140">
        <f>X128*K128</f>
        <v>0</v>
      </c>
      <c r="Z128" s="140">
        <v>0.57999999999999996</v>
      </c>
      <c r="AA128" s="141">
        <f>Z128*K128</f>
        <v>14.79</v>
      </c>
      <c r="AR128" s="19" t="s">
        <v>130</v>
      </c>
      <c r="AT128" s="19" t="s">
        <v>126</v>
      </c>
      <c r="AU128" s="19" t="s">
        <v>89</v>
      </c>
      <c r="AY128" s="19" t="s">
        <v>125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19" t="s">
        <v>78</v>
      </c>
      <c r="BK128" s="142">
        <f>ROUND(L128*K128,2)</f>
        <v>0</v>
      </c>
      <c r="BL128" s="19" t="s">
        <v>130</v>
      </c>
      <c r="BM128" s="19" t="s">
        <v>145</v>
      </c>
    </row>
    <row r="129" spans="2:65" s="1" customFormat="1" ht="38.25" customHeight="1">
      <c r="B129" s="133"/>
      <c r="C129" s="134" t="s">
        <v>146</v>
      </c>
      <c r="D129" s="134" t="s">
        <v>126</v>
      </c>
      <c r="E129" s="135" t="s">
        <v>147</v>
      </c>
      <c r="F129" s="195" t="s">
        <v>148</v>
      </c>
      <c r="G129" s="195"/>
      <c r="H129" s="195"/>
      <c r="I129" s="195"/>
      <c r="J129" s="136" t="s">
        <v>129</v>
      </c>
      <c r="K129" s="137">
        <v>882</v>
      </c>
      <c r="L129" s="196">
        <v>0</v>
      </c>
      <c r="M129" s="196"/>
      <c r="N129" s="196">
        <f>ROUND(L129*K129,2)</f>
        <v>0</v>
      </c>
      <c r="O129" s="196"/>
      <c r="P129" s="196"/>
      <c r="Q129" s="196"/>
      <c r="R129" s="138"/>
      <c r="T129" s="139" t="s">
        <v>5</v>
      </c>
      <c r="U129" s="41" t="s">
        <v>38</v>
      </c>
      <c r="V129" s="140">
        <v>9.4E-2</v>
      </c>
      <c r="W129" s="140">
        <f>V129*K129</f>
        <v>82.908000000000001</v>
      </c>
      <c r="X129" s="140">
        <v>8.0000000000000007E-5</v>
      </c>
      <c r="Y129" s="140">
        <f>X129*K129</f>
        <v>7.0560000000000012E-2</v>
      </c>
      <c r="Z129" s="140">
        <v>0.25600000000000001</v>
      </c>
      <c r="AA129" s="141">
        <f>Z129*K129</f>
        <v>225.792</v>
      </c>
      <c r="AR129" s="19" t="s">
        <v>130</v>
      </c>
      <c r="AT129" s="19" t="s">
        <v>126</v>
      </c>
      <c r="AU129" s="19" t="s">
        <v>89</v>
      </c>
      <c r="AY129" s="19" t="s">
        <v>125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19" t="s">
        <v>78</v>
      </c>
      <c r="BK129" s="142">
        <f>ROUND(L129*K129,2)</f>
        <v>0</v>
      </c>
      <c r="BL129" s="19" t="s">
        <v>130</v>
      </c>
      <c r="BM129" s="19" t="s">
        <v>149</v>
      </c>
    </row>
    <row r="130" spans="2:65" s="10" customFormat="1" ht="16.5" customHeight="1">
      <c r="B130" s="143"/>
      <c r="C130" s="144"/>
      <c r="D130" s="144"/>
      <c r="E130" s="145" t="s">
        <v>5</v>
      </c>
      <c r="F130" s="202" t="s">
        <v>142</v>
      </c>
      <c r="G130" s="203"/>
      <c r="H130" s="203"/>
      <c r="I130" s="203"/>
      <c r="J130" s="144"/>
      <c r="K130" s="146">
        <v>882</v>
      </c>
      <c r="L130" s="144"/>
      <c r="M130" s="144"/>
      <c r="N130" s="144"/>
      <c r="O130" s="144"/>
      <c r="P130" s="144"/>
      <c r="Q130" s="144"/>
      <c r="R130" s="147"/>
      <c r="T130" s="148"/>
      <c r="U130" s="144"/>
      <c r="V130" s="144"/>
      <c r="W130" s="144"/>
      <c r="X130" s="144"/>
      <c r="Y130" s="144"/>
      <c r="Z130" s="144"/>
      <c r="AA130" s="149"/>
      <c r="AT130" s="150" t="s">
        <v>133</v>
      </c>
      <c r="AU130" s="150" t="s">
        <v>89</v>
      </c>
      <c r="AV130" s="10" t="s">
        <v>89</v>
      </c>
      <c r="AW130" s="10" t="s">
        <v>31</v>
      </c>
      <c r="AX130" s="10" t="s">
        <v>78</v>
      </c>
      <c r="AY130" s="150" t="s">
        <v>125</v>
      </c>
    </row>
    <row r="131" spans="2:65" s="1" customFormat="1" ht="25.5" customHeight="1">
      <c r="B131" s="133"/>
      <c r="C131" s="134" t="s">
        <v>150</v>
      </c>
      <c r="D131" s="134" t="s">
        <v>126</v>
      </c>
      <c r="E131" s="135" t="s">
        <v>151</v>
      </c>
      <c r="F131" s="195" t="s">
        <v>152</v>
      </c>
      <c r="G131" s="195"/>
      <c r="H131" s="195"/>
      <c r="I131" s="195"/>
      <c r="J131" s="136" t="s">
        <v>153</v>
      </c>
      <c r="K131" s="137">
        <v>24</v>
      </c>
      <c r="L131" s="196">
        <v>0</v>
      </c>
      <c r="M131" s="196"/>
      <c r="N131" s="196">
        <f>ROUND(L131*K131,2)</f>
        <v>0</v>
      </c>
      <c r="O131" s="196"/>
      <c r="P131" s="196"/>
      <c r="Q131" s="196"/>
      <c r="R131" s="138"/>
      <c r="T131" s="139" t="s">
        <v>5</v>
      </c>
      <c r="U131" s="41" t="s">
        <v>38</v>
      </c>
      <c r="V131" s="140">
        <v>0.27200000000000002</v>
      </c>
      <c r="W131" s="140">
        <f>V131*K131</f>
        <v>6.5280000000000005</v>
      </c>
      <c r="X131" s="140">
        <v>0</v>
      </c>
      <c r="Y131" s="140">
        <f>X131*K131</f>
        <v>0</v>
      </c>
      <c r="Z131" s="140">
        <v>0.28999999999999998</v>
      </c>
      <c r="AA131" s="141">
        <f>Z131*K131</f>
        <v>6.9599999999999991</v>
      </c>
      <c r="AR131" s="19" t="s">
        <v>130</v>
      </c>
      <c r="AT131" s="19" t="s">
        <v>126</v>
      </c>
      <c r="AU131" s="19" t="s">
        <v>89</v>
      </c>
      <c r="AY131" s="19" t="s">
        <v>125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19" t="s">
        <v>78</v>
      </c>
      <c r="BK131" s="142">
        <f>ROUND(L131*K131,2)</f>
        <v>0</v>
      </c>
      <c r="BL131" s="19" t="s">
        <v>130</v>
      </c>
      <c r="BM131" s="19" t="s">
        <v>154</v>
      </c>
    </row>
    <row r="132" spans="2:65" s="10" customFormat="1" ht="16.5" customHeight="1">
      <c r="B132" s="143"/>
      <c r="C132" s="144"/>
      <c r="D132" s="144"/>
      <c r="E132" s="145" t="s">
        <v>5</v>
      </c>
      <c r="F132" s="202" t="s">
        <v>155</v>
      </c>
      <c r="G132" s="203"/>
      <c r="H132" s="203"/>
      <c r="I132" s="203"/>
      <c r="J132" s="144"/>
      <c r="K132" s="146">
        <v>24</v>
      </c>
      <c r="L132" s="144"/>
      <c r="M132" s="144"/>
      <c r="N132" s="144"/>
      <c r="O132" s="144"/>
      <c r="P132" s="144"/>
      <c r="Q132" s="144"/>
      <c r="R132" s="147"/>
      <c r="T132" s="148"/>
      <c r="U132" s="144"/>
      <c r="V132" s="144"/>
      <c r="W132" s="144"/>
      <c r="X132" s="144"/>
      <c r="Y132" s="144"/>
      <c r="Z132" s="144"/>
      <c r="AA132" s="149"/>
      <c r="AT132" s="150" t="s">
        <v>133</v>
      </c>
      <c r="AU132" s="150" t="s">
        <v>89</v>
      </c>
      <c r="AV132" s="10" t="s">
        <v>89</v>
      </c>
      <c r="AW132" s="10" t="s">
        <v>31</v>
      </c>
      <c r="AX132" s="10" t="s">
        <v>78</v>
      </c>
      <c r="AY132" s="150" t="s">
        <v>125</v>
      </c>
    </row>
    <row r="133" spans="2:65" s="1" customFormat="1" ht="16.5" customHeight="1">
      <c r="B133" s="133"/>
      <c r="C133" s="134" t="s">
        <v>156</v>
      </c>
      <c r="D133" s="134" t="s">
        <v>126</v>
      </c>
      <c r="E133" s="135" t="s">
        <v>157</v>
      </c>
      <c r="F133" s="195" t="s">
        <v>158</v>
      </c>
      <c r="G133" s="195"/>
      <c r="H133" s="195"/>
      <c r="I133" s="195"/>
      <c r="J133" s="136" t="s">
        <v>129</v>
      </c>
      <c r="K133" s="137">
        <v>882</v>
      </c>
      <c r="L133" s="196">
        <v>0</v>
      </c>
      <c r="M133" s="196"/>
      <c r="N133" s="196">
        <f>ROUND(L133*K133,2)</f>
        <v>0</v>
      </c>
      <c r="O133" s="196"/>
      <c r="P133" s="196"/>
      <c r="Q133" s="196"/>
      <c r="R133" s="138"/>
      <c r="T133" s="139" t="s">
        <v>5</v>
      </c>
      <c r="U133" s="41" t="s">
        <v>38</v>
      </c>
      <c r="V133" s="140">
        <v>3.5000000000000003E-2</v>
      </c>
      <c r="W133" s="140">
        <f>V133*K133</f>
        <v>30.870000000000005</v>
      </c>
      <c r="X133" s="140">
        <v>0</v>
      </c>
      <c r="Y133" s="140">
        <f>X133*K133</f>
        <v>0</v>
      </c>
      <c r="Z133" s="140">
        <v>0</v>
      </c>
      <c r="AA133" s="141">
        <f>Z133*K133</f>
        <v>0</v>
      </c>
      <c r="AR133" s="19" t="s">
        <v>130</v>
      </c>
      <c r="AT133" s="19" t="s">
        <v>126</v>
      </c>
      <c r="AU133" s="19" t="s">
        <v>89</v>
      </c>
      <c r="AY133" s="19" t="s">
        <v>125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19" t="s">
        <v>78</v>
      </c>
      <c r="BK133" s="142">
        <f>ROUND(L133*K133,2)</f>
        <v>0</v>
      </c>
      <c r="BL133" s="19" t="s">
        <v>130</v>
      </c>
      <c r="BM133" s="19" t="s">
        <v>159</v>
      </c>
    </row>
    <row r="134" spans="2:65" s="10" customFormat="1" ht="16.5" customHeight="1">
      <c r="B134" s="143"/>
      <c r="C134" s="144"/>
      <c r="D134" s="144"/>
      <c r="E134" s="145" t="s">
        <v>5</v>
      </c>
      <c r="F134" s="202" t="s">
        <v>142</v>
      </c>
      <c r="G134" s="203"/>
      <c r="H134" s="203"/>
      <c r="I134" s="203"/>
      <c r="J134" s="144"/>
      <c r="K134" s="146">
        <v>882</v>
      </c>
      <c r="L134" s="144"/>
      <c r="M134" s="144"/>
      <c r="N134" s="144"/>
      <c r="O134" s="144"/>
      <c r="P134" s="144"/>
      <c r="Q134" s="144"/>
      <c r="R134" s="147"/>
      <c r="T134" s="148"/>
      <c r="U134" s="144"/>
      <c r="V134" s="144"/>
      <c r="W134" s="144"/>
      <c r="X134" s="144"/>
      <c r="Y134" s="144"/>
      <c r="Z134" s="144"/>
      <c r="AA134" s="149"/>
      <c r="AT134" s="150" t="s">
        <v>133</v>
      </c>
      <c r="AU134" s="150" t="s">
        <v>89</v>
      </c>
      <c r="AV134" s="10" t="s">
        <v>89</v>
      </c>
      <c r="AW134" s="10" t="s">
        <v>31</v>
      </c>
      <c r="AX134" s="10" t="s">
        <v>78</v>
      </c>
      <c r="AY134" s="150" t="s">
        <v>125</v>
      </c>
    </row>
    <row r="135" spans="2:65" s="9" customFormat="1" ht="29.85" customHeight="1">
      <c r="B135" s="122"/>
      <c r="C135" s="123"/>
      <c r="D135" s="132" t="s">
        <v>100</v>
      </c>
      <c r="E135" s="132"/>
      <c r="F135" s="132"/>
      <c r="G135" s="132"/>
      <c r="H135" s="132"/>
      <c r="I135" s="132"/>
      <c r="J135" s="132"/>
      <c r="K135" s="132"/>
      <c r="L135" s="132"/>
      <c r="M135" s="132"/>
      <c r="N135" s="206">
        <f>BK135</f>
        <v>0</v>
      </c>
      <c r="O135" s="207"/>
      <c r="P135" s="207"/>
      <c r="Q135" s="207"/>
      <c r="R135" s="125"/>
      <c r="T135" s="126"/>
      <c r="U135" s="123"/>
      <c r="V135" s="123"/>
      <c r="W135" s="127">
        <f>SUM(W136:W155)</f>
        <v>219.82550000000001</v>
      </c>
      <c r="X135" s="123"/>
      <c r="Y135" s="127">
        <f>SUM(Y136:Y155)</f>
        <v>12.135449999999999</v>
      </c>
      <c r="Z135" s="123"/>
      <c r="AA135" s="128">
        <f>SUM(AA136:AA155)</f>
        <v>0</v>
      </c>
      <c r="AR135" s="129" t="s">
        <v>78</v>
      </c>
      <c r="AT135" s="130" t="s">
        <v>72</v>
      </c>
      <c r="AU135" s="130" t="s">
        <v>78</v>
      </c>
      <c r="AY135" s="129" t="s">
        <v>125</v>
      </c>
      <c r="BK135" s="131">
        <f>SUM(BK136:BK155)</f>
        <v>0</v>
      </c>
    </row>
    <row r="136" spans="2:65" s="1" customFormat="1" ht="16.5" customHeight="1">
      <c r="B136" s="133"/>
      <c r="C136" s="134" t="s">
        <v>160</v>
      </c>
      <c r="D136" s="134" t="s">
        <v>126</v>
      </c>
      <c r="E136" s="135" t="s">
        <v>161</v>
      </c>
      <c r="F136" s="195" t="s">
        <v>162</v>
      </c>
      <c r="G136" s="195"/>
      <c r="H136" s="195"/>
      <c r="I136" s="195"/>
      <c r="J136" s="136" t="s">
        <v>129</v>
      </c>
      <c r="K136" s="137">
        <v>25.5</v>
      </c>
      <c r="L136" s="196">
        <v>0</v>
      </c>
      <c r="M136" s="196"/>
      <c r="N136" s="196">
        <f>ROUND(L136*K136,2)</f>
        <v>0</v>
      </c>
      <c r="O136" s="196"/>
      <c r="P136" s="196"/>
      <c r="Q136" s="196"/>
      <c r="R136" s="138"/>
      <c r="T136" s="139" t="s">
        <v>5</v>
      </c>
      <c r="U136" s="41" t="s">
        <v>38</v>
      </c>
      <c r="V136" s="140">
        <v>2.5999999999999999E-2</v>
      </c>
      <c r="W136" s="140">
        <f>V136*K136</f>
        <v>0.66299999999999992</v>
      </c>
      <c r="X136" s="140">
        <v>0</v>
      </c>
      <c r="Y136" s="140">
        <f>X136*K136</f>
        <v>0</v>
      </c>
      <c r="Z136" s="140">
        <v>0</v>
      </c>
      <c r="AA136" s="141">
        <f>Z136*K136</f>
        <v>0</v>
      </c>
      <c r="AR136" s="19" t="s">
        <v>130</v>
      </c>
      <c r="AT136" s="19" t="s">
        <v>126</v>
      </c>
      <c r="AU136" s="19" t="s">
        <v>89</v>
      </c>
      <c r="AY136" s="19" t="s">
        <v>125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19" t="s">
        <v>78</v>
      </c>
      <c r="BK136" s="142">
        <f>ROUND(L136*K136,2)</f>
        <v>0</v>
      </c>
      <c r="BL136" s="19" t="s">
        <v>130</v>
      </c>
      <c r="BM136" s="19" t="s">
        <v>163</v>
      </c>
    </row>
    <row r="137" spans="2:65" s="10" customFormat="1" ht="16.5" customHeight="1">
      <c r="B137" s="143"/>
      <c r="C137" s="144"/>
      <c r="D137" s="144"/>
      <c r="E137" s="145" t="s">
        <v>5</v>
      </c>
      <c r="F137" s="202" t="s">
        <v>137</v>
      </c>
      <c r="G137" s="203"/>
      <c r="H137" s="203"/>
      <c r="I137" s="203"/>
      <c r="J137" s="144"/>
      <c r="K137" s="146">
        <v>25.5</v>
      </c>
      <c r="L137" s="144"/>
      <c r="M137" s="144"/>
      <c r="N137" s="144"/>
      <c r="O137" s="144"/>
      <c r="P137" s="144"/>
      <c r="Q137" s="144"/>
      <c r="R137" s="147"/>
      <c r="T137" s="148"/>
      <c r="U137" s="144"/>
      <c r="V137" s="144"/>
      <c r="W137" s="144"/>
      <c r="X137" s="144"/>
      <c r="Y137" s="144"/>
      <c r="Z137" s="144"/>
      <c r="AA137" s="149"/>
      <c r="AT137" s="150" t="s">
        <v>133</v>
      </c>
      <c r="AU137" s="150" t="s">
        <v>89</v>
      </c>
      <c r="AV137" s="10" t="s">
        <v>89</v>
      </c>
      <c r="AW137" s="10" t="s">
        <v>31</v>
      </c>
      <c r="AX137" s="10" t="s">
        <v>78</v>
      </c>
      <c r="AY137" s="150" t="s">
        <v>125</v>
      </c>
    </row>
    <row r="138" spans="2:65" s="1" customFormat="1" ht="16.5" customHeight="1">
      <c r="B138" s="133"/>
      <c r="C138" s="134" t="s">
        <v>164</v>
      </c>
      <c r="D138" s="134" t="s">
        <v>126</v>
      </c>
      <c r="E138" s="135" t="s">
        <v>165</v>
      </c>
      <c r="F138" s="195" t="s">
        <v>166</v>
      </c>
      <c r="G138" s="195"/>
      <c r="H138" s="195"/>
      <c r="I138" s="195"/>
      <c r="J138" s="136" t="s">
        <v>129</v>
      </c>
      <c r="K138" s="137">
        <v>882</v>
      </c>
      <c r="L138" s="196">
        <v>0</v>
      </c>
      <c r="M138" s="196"/>
      <c r="N138" s="196">
        <f>ROUND(L138*K138,2)</f>
        <v>0</v>
      </c>
      <c r="O138" s="196"/>
      <c r="P138" s="196"/>
      <c r="Q138" s="196"/>
      <c r="R138" s="138"/>
      <c r="T138" s="139" t="s">
        <v>5</v>
      </c>
      <c r="U138" s="41" t="s">
        <v>38</v>
      </c>
      <c r="V138" s="140">
        <v>2.5999999999999999E-2</v>
      </c>
      <c r="W138" s="140">
        <f>V138*K138</f>
        <v>22.931999999999999</v>
      </c>
      <c r="X138" s="140">
        <v>0</v>
      </c>
      <c r="Y138" s="140">
        <f>X138*K138</f>
        <v>0</v>
      </c>
      <c r="Z138" s="140">
        <v>0</v>
      </c>
      <c r="AA138" s="141">
        <f>Z138*K138</f>
        <v>0</v>
      </c>
      <c r="AR138" s="19" t="s">
        <v>130</v>
      </c>
      <c r="AT138" s="19" t="s">
        <v>126</v>
      </c>
      <c r="AU138" s="19" t="s">
        <v>89</v>
      </c>
      <c r="AY138" s="19" t="s">
        <v>125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19" t="s">
        <v>78</v>
      </c>
      <c r="BK138" s="142">
        <f>ROUND(L138*K138,2)</f>
        <v>0</v>
      </c>
      <c r="BL138" s="19" t="s">
        <v>130</v>
      </c>
      <c r="BM138" s="19" t="s">
        <v>167</v>
      </c>
    </row>
    <row r="139" spans="2:65" s="10" customFormat="1" ht="16.5" customHeight="1">
      <c r="B139" s="143"/>
      <c r="C139" s="144"/>
      <c r="D139" s="144"/>
      <c r="E139" s="145" t="s">
        <v>5</v>
      </c>
      <c r="F139" s="202" t="s">
        <v>142</v>
      </c>
      <c r="G139" s="203"/>
      <c r="H139" s="203"/>
      <c r="I139" s="203"/>
      <c r="J139" s="144"/>
      <c r="K139" s="146">
        <v>882</v>
      </c>
      <c r="L139" s="144"/>
      <c r="M139" s="144"/>
      <c r="N139" s="144"/>
      <c r="O139" s="144"/>
      <c r="P139" s="144"/>
      <c r="Q139" s="144"/>
      <c r="R139" s="147"/>
      <c r="T139" s="148"/>
      <c r="U139" s="144"/>
      <c r="V139" s="144"/>
      <c r="W139" s="144"/>
      <c r="X139" s="144"/>
      <c r="Y139" s="144"/>
      <c r="Z139" s="144"/>
      <c r="AA139" s="149"/>
      <c r="AT139" s="150" t="s">
        <v>133</v>
      </c>
      <c r="AU139" s="150" t="s">
        <v>89</v>
      </c>
      <c r="AV139" s="10" t="s">
        <v>89</v>
      </c>
      <c r="AW139" s="10" t="s">
        <v>31</v>
      </c>
      <c r="AX139" s="10" t="s">
        <v>78</v>
      </c>
      <c r="AY139" s="150" t="s">
        <v>125</v>
      </c>
    </row>
    <row r="140" spans="2:65" s="1" customFormat="1" ht="25.5" customHeight="1">
      <c r="B140" s="133"/>
      <c r="C140" s="134" t="s">
        <v>168</v>
      </c>
      <c r="D140" s="134" t="s">
        <v>126</v>
      </c>
      <c r="E140" s="135" t="s">
        <v>169</v>
      </c>
      <c r="F140" s="195" t="s">
        <v>170</v>
      </c>
      <c r="G140" s="195"/>
      <c r="H140" s="195"/>
      <c r="I140" s="195"/>
      <c r="J140" s="136" t="s">
        <v>129</v>
      </c>
      <c r="K140" s="137">
        <v>25.5</v>
      </c>
      <c r="L140" s="196">
        <v>0</v>
      </c>
      <c r="M140" s="196"/>
      <c r="N140" s="196">
        <f>ROUND(L140*K140,2)</f>
        <v>0</v>
      </c>
      <c r="O140" s="196"/>
      <c r="P140" s="196"/>
      <c r="Q140" s="196"/>
      <c r="R140" s="138"/>
      <c r="T140" s="139" t="s">
        <v>5</v>
      </c>
      <c r="U140" s="41" t="s">
        <v>38</v>
      </c>
      <c r="V140" s="140">
        <v>2.7E-2</v>
      </c>
      <c r="W140" s="140">
        <f>V140*K140</f>
        <v>0.6885</v>
      </c>
      <c r="X140" s="140">
        <v>0</v>
      </c>
      <c r="Y140" s="140">
        <f>X140*K140</f>
        <v>0</v>
      </c>
      <c r="Z140" s="140">
        <v>0</v>
      </c>
      <c r="AA140" s="141">
        <f>Z140*K140</f>
        <v>0</v>
      </c>
      <c r="AR140" s="19" t="s">
        <v>130</v>
      </c>
      <c r="AT140" s="19" t="s">
        <v>126</v>
      </c>
      <c r="AU140" s="19" t="s">
        <v>89</v>
      </c>
      <c r="AY140" s="19" t="s">
        <v>125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19" t="s">
        <v>78</v>
      </c>
      <c r="BK140" s="142">
        <f>ROUND(L140*K140,2)</f>
        <v>0</v>
      </c>
      <c r="BL140" s="19" t="s">
        <v>130</v>
      </c>
      <c r="BM140" s="19" t="s">
        <v>171</v>
      </c>
    </row>
    <row r="141" spans="2:65" s="10" customFormat="1" ht="16.5" customHeight="1">
      <c r="B141" s="143"/>
      <c r="C141" s="144"/>
      <c r="D141" s="144"/>
      <c r="E141" s="145" t="s">
        <v>5</v>
      </c>
      <c r="F141" s="202" t="s">
        <v>137</v>
      </c>
      <c r="G141" s="203"/>
      <c r="H141" s="203"/>
      <c r="I141" s="203"/>
      <c r="J141" s="144"/>
      <c r="K141" s="146">
        <v>25.5</v>
      </c>
      <c r="L141" s="144"/>
      <c r="M141" s="144"/>
      <c r="N141" s="144"/>
      <c r="O141" s="144"/>
      <c r="P141" s="144"/>
      <c r="Q141" s="144"/>
      <c r="R141" s="147"/>
      <c r="T141" s="148"/>
      <c r="U141" s="144"/>
      <c r="V141" s="144"/>
      <c r="W141" s="144"/>
      <c r="X141" s="144"/>
      <c r="Y141" s="144"/>
      <c r="Z141" s="144"/>
      <c r="AA141" s="149"/>
      <c r="AT141" s="150" t="s">
        <v>133</v>
      </c>
      <c r="AU141" s="150" t="s">
        <v>89</v>
      </c>
      <c r="AV141" s="10" t="s">
        <v>89</v>
      </c>
      <c r="AW141" s="10" t="s">
        <v>31</v>
      </c>
      <c r="AX141" s="10" t="s">
        <v>78</v>
      </c>
      <c r="AY141" s="150" t="s">
        <v>125</v>
      </c>
    </row>
    <row r="142" spans="2:65" s="1" customFormat="1" ht="25.5" customHeight="1">
      <c r="B142" s="133"/>
      <c r="C142" s="134" t="s">
        <v>172</v>
      </c>
      <c r="D142" s="134" t="s">
        <v>126</v>
      </c>
      <c r="E142" s="135" t="s">
        <v>173</v>
      </c>
      <c r="F142" s="195" t="s">
        <v>174</v>
      </c>
      <c r="G142" s="195"/>
      <c r="H142" s="195"/>
      <c r="I142" s="195"/>
      <c r="J142" s="136" t="s">
        <v>129</v>
      </c>
      <c r="K142" s="137">
        <v>882</v>
      </c>
      <c r="L142" s="196">
        <v>0</v>
      </c>
      <c r="M142" s="196"/>
      <c r="N142" s="196">
        <f>ROUND(L142*K142,2)</f>
        <v>0</v>
      </c>
      <c r="O142" s="196"/>
      <c r="P142" s="196"/>
      <c r="Q142" s="196"/>
      <c r="R142" s="138"/>
      <c r="T142" s="139" t="s">
        <v>5</v>
      </c>
      <c r="U142" s="41" t="s">
        <v>38</v>
      </c>
      <c r="V142" s="140">
        <v>2.7E-2</v>
      </c>
      <c r="W142" s="140">
        <f>V142*K142</f>
        <v>23.814</v>
      </c>
      <c r="X142" s="140">
        <v>0</v>
      </c>
      <c r="Y142" s="140">
        <f>X142*K142</f>
        <v>0</v>
      </c>
      <c r="Z142" s="140">
        <v>0</v>
      </c>
      <c r="AA142" s="141">
        <f>Z142*K142</f>
        <v>0</v>
      </c>
      <c r="AR142" s="19" t="s">
        <v>130</v>
      </c>
      <c r="AT142" s="19" t="s">
        <v>126</v>
      </c>
      <c r="AU142" s="19" t="s">
        <v>89</v>
      </c>
      <c r="AY142" s="19" t="s">
        <v>125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19" t="s">
        <v>78</v>
      </c>
      <c r="BK142" s="142">
        <f>ROUND(L142*K142,2)</f>
        <v>0</v>
      </c>
      <c r="BL142" s="19" t="s">
        <v>130</v>
      </c>
      <c r="BM142" s="19" t="s">
        <v>175</v>
      </c>
    </row>
    <row r="143" spans="2:65" s="10" customFormat="1" ht="16.5" customHeight="1">
      <c r="B143" s="143"/>
      <c r="C143" s="144"/>
      <c r="D143" s="144"/>
      <c r="E143" s="145" t="s">
        <v>5</v>
      </c>
      <c r="F143" s="202" t="s">
        <v>142</v>
      </c>
      <c r="G143" s="203"/>
      <c r="H143" s="203"/>
      <c r="I143" s="203"/>
      <c r="J143" s="144"/>
      <c r="K143" s="146">
        <v>882</v>
      </c>
      <c r="L143" s="144"/>
      <c r="M143" s="144"/>
      <c r="N143" s="144"/>
      <c r="O143" s="144"/>
      <c r="P143" s="144"/>
      <c r="Q143" s="144"/>
      <c r="R143" s="147"/>
      <c r="T143" s="148"/>
      <c r="U143" s="144"/>
      <c r="V143" s="144"/>
      <c r="W143" s="144"/>
      <c r="X143" s="144"/>
      <c r="Y143" s="144"/>
      <c r="Z143" s="144"/>
      <c r="AA143" s="149"/>
      <c r="AT143" s="150" t="s">
        <v>133</v>
      </c>
      <c r="AU143" s="150" t="s">
        <v>89</v>
      </c>
      <c r="AV143" s="10" t="s">
        <v>89</v>
      </c>
      <c r="AW143" s="10" t="s">
        <v>31</v>
      </c>
      <c r="AX143" s="10" t="s">
        <v>78</v>
      </c>
      <c r="AY143" s="150" t="s">
        <v>125</v>
      </c>
    </row>
    <row r="144" spans="2:65" s="1" customFormat="1" ht="25.5" customHeight="1">
      <c r="B144" s="133"/>
      <c r="C144" s="134" t="s">
        <v>176</v>
      </c>
      <c r="D144" s="134" t="s">
        <v>126</v>
      </c>
      <c r="E144" s="135" t="s">
        <v>177</v>
      </c>
      <c r="F144" s="195" t="s">
        <v>178</v>
      </c>
      <c r="G144" s="195"/>
      <c r="H144" s="195"/>
      <c r="I144" s="195"/>
      <c r="J144" s="136" t="s">
        <v>129</v>
      </c>
      <c r="K144" s="137">
        <v>882</v>
      </c>
      <c r="L144" s="196">
        <v>0</v>
      </c>
      <c r="M144" s="196"/>
      <c r="N144" s="196">
        <f>ROUND(L144*K144,2)</f>
        <v>0</v>
      </c>
      <c r="O144" s="196"/>
      <c r="P144" s="196"/>
      <c r="Q144" s="196"/>
      <c r="R144" s="138"/>
      <c r="T144" s="139" t="s">
        <v>5</v>
      </c>
      <c r="U144" s="41" t="s">
        <v>38</v>
      </c>
      <c r="V144" s="140">
        <v>8.0000000000000002E-3</v>
      </c>
      <c r="W144" s="140">
        <f>V144*K144</f>
        <v>7.056</v>
      </c>
      <c r="X144" s="140">
        <v>0</v>
      </c>
      <c r="Y144" s="140">
        <f>X144*K144</f>
        <v>0</v>
      </c>
      <c r="Z144" s="140">
        <v>0</v>
      </c>
      <c r="AA144" s="141">
        <f>Z144*K144</f>
        <v>0</v>
      </c>
      <c r="AR144" s="19" t="s">
        <v>130</v>
      </c>
      <c r="AT144" s="19" t="s">
        <v>126</v>
      </c>
      <c r="AU144" s="19" t="s">
        <v>89</v>
      </c>
      <c r="AY144" s="19" t="s">
        <v>125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19" t="s">
        <v>78</v>
      </c>
      <c r="BK144" s="142">
        <f>ROUND(L144*K144,2)</f>
        <v>0</v>
      </c>
      <c r="BL144" s="19" t="s">
        <v>130</v>
      </c>
      <c r="BM144" s="19" t="s">
        <v>179</v>
      </c>
    </row>
    <row r="145" spans="2:65" s="10" customFormat="1" ht="16.5" customHeight="1">
      <c r="B145" s="143"/>
      <c r="C145" s="144"/>
      <c r="D145" s="144"/>
      <c r="E145" s="145" t="s">
        <v>5</v>
      </c>
      <c r="F145" s="202" t="s">
        <v>142</v>
      </c>
      <c r="G145" s="203"/>
      <c r="H145" s="203"/>
      <c r="I145" s="203"/>
      <c r="J145" s="144"/>
      <c r="K145" s="146">
        <v>882</v>
      </c>
      <c r="L145" s="144"/>
      <c r="M145" s="144"/>
      <c r="N145" s="144"/>
      <c r="O145" s="144"/>
      <c r="P145" s="144"/>
      <c r="Q145" s="144"/>
      <c r="R145" s="147"/>
      <c r="T145" s="148"/>
      <c r="U145" s="144"/>
      <c r="V145" s="144"/>
      <c r="W145" s="144"/>
      <c r="X145" s="144"/>
      <c r="Y145" s="144"/>
      <c r="Z145" s="144"/>
      <c r="AA145" s="149"/>
      <c r="AT145" s="150" t="s">
        <v>133</v>
      </c>
      <c r="AU145" s="150" t="s">
        <v>89</v>
      </c>
      <c r="AV145" s="10" t="s">
        <v>89</v>
      </c>
      <c r="AW145" s="10" t="s">
        <v>31</v>
      </c>
      <c r="AX145" s="10" t="s">
        <v>78</v>
      </c>
      <c r="AY145" s="150" t="s">
        <v>125</v>
      </c>
    </row>
    <row r="146" spans="2:65" s="1" customFormat="1" ht="25.5" customHeight="1">
      <c r="B146" s="133"/>
      <c r="C146" s="134" t="s">
        <v>180</v>
      </c>
      <c r="D146" s="134" t="s">
        <v>126</v>
      </c>
      <c r="E146" s="135" t="s">
        <v>181</v>
      </c>
      <c r="F146" s="195" t="s">
        <v>182</v>
      </c>
      <c r="G146" s="195"/>
      <c r="H146" s="195"/>
      <c r="I146" s="195"/>
      <c r="J146" s="136" t="s">
        <v>129</v>
      </c>
      <c r="K146" s="137">
        <v>820</v>
      </c>
      <c r="L146" s="196">
        <v>0</v>
      </c>
      <c r="M146" s="196"/>
      <c r="N146" s="196">
        <f>ROUND(L146*K146,2)</f>
        <v>0</v>
      </c>
      <c r="O146" s="196"/>
      <c r="P146" s="196"/>
      <c r="Q146" s="196"/>
      <c r="R146" s="138"/>
      <c r="T146" s="139" t="s">
        <v>5</v>
      </c>
      <c r="U146" s="41" t="s">
        <v>38</v>
      </c>
      <c r="V146" s="140">
        <v>2E-3</v>
      </c>
      <c r="W146" s="140">
        <f>V146*K146</f>
        <v>1.6400000000000001</v>
      </c>
      <c r="X146" s="140">
        <v>0</v>
      </c>
      <c r="Y146" s="140">
        <f>X146*K146</f>
        <v>0</v>
      </c>
      <c r="Z146" s="140">
        <v>0</v>
      </c>
      <c r="AA146" s="141">
        <f>Z146*K146</f>
        <v>0</v>
      </c>
      <c r="AR146" s="19" t="s">
        <v>130</v>
      </c>
      <c r="AT146" s="19" t="s">
        <v>126</v>
      </c>
      <c r="AU146" s="19" t="s">
        <v>89</v>
      </c>
      <c r="AY146" s="19" t="s">
        <v>125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19" t="s">
        <v>78</v>
      </c>
      <c r="BK146" s="142">
        <f>ROUND(L146*K146,2)</f>
        <v>0</v>
      </c>
      <c r="BL146" s="19" t="s">
        <v>130</v>
      </c>
      <c r="BM146" s="19" t="s">
        <v>183</v>
      </c>
    </row>
    <row r="147" spans="2:65" s="10" customFormat="1" ht="16.5" customHeight="1">
      <c r="B147" s="143"/>
      <c r="C147" s="144"/>
      <c r="D147" s="144"/>
      <c r="E147" s="145" t="s">
        <v>5</v>
      </c>
      <c r="F147" s="202" t="s">
        <v>184</v>
      </c>
      <c r="G147" s="203"/>
      <c r="H147" s="203"/>
      <c r="I147" s="203"/>
      <c r="J147" s="144"/>
      <c r="K147" s="146">
        <v>820</v>
      </c>
      <c r="L147" s="144"/>
      <c r="M147" s="144"/>
      <c r="N147" s="144"/>
      <c r="O147" s="144"/>
      <c r="P147" s="144"/>
      <c r="Q147" s="144"/>
      <c r="R147" s="147"/>
      <c r="T147" s="148"/>
      <c r="U147" s="144"/>
      <c r="V147" s="144"/>
      <c r="W147" s="144"/>
      <c r="X147" s="144"/>
      <c r="Y147" s="144"/>
      <c r="Z147" s="144"/>
      <c r="AA147" s="149"/>
      <c r="AT147" s="150" t="s">
        <v>133</v>
      </c>
      <c r="AU147" s="150" t="s">
        <v>89</v>
      </c>
      <c r="AV147" s="10" t="s">
        <v>89</v>
      </c>
      <c r="AW147" s="10" t="s">
        <v>31</v>
      </c>
      <c r="AX147" s="10" t="s">
        <v>78</v>
      </c>
      <c r="AY147" s="150" t="s">
        <v>125</v>
      </c>
    </row>
    <row r="148" spans="2:65" s="1" customFormat="1" ht="38.25" customHeight="1">
      <c r="B148" s="133"/>
      <c r="C148" s="134" t="s">
        <v>185</v>
      </c>
      <c r="D148" s="134" t="s">
        <v>126</v>
      </c>
      <c r="E148" s="135" t="s">
        <v>186</v>
      </c>
      <c r="F148" s="195" t="s">
        <v>187</v>
      </c>
      <c r="G148" s="195"/>
      <c r="H148" s="195"/>
      <c r="I148" s="195"/>
      <c r="J148" s="136" t="s">
        <v>129</v>
      </c>
      <c r="K148" s="137">
        <v>820</v>
      </c>
      <c r="L148" s="196">
        <v>0</v>
      </c>
      <c r="M148" s="196"/>
      <c r="N148" s="196">
        <f>ROUND(L148*K148,2)</f>
        <v>0</v>
      </c>
      <c r="O148" s="196"/>
      <c r="P148" s="196"/>
      <c r="Q148" s="196"/>
      <c r="R148" s="138"/>
      <c r="T148" s="139" t="s">
        <v>5</v>
      </c>
      <c r="U148" s="41" t="s">
        <v>38</v>
      </c>
      <c r="V148" s="140">
        <v>6.6000000000000003E-2</v>
      </c>
      <c r="W148" s="140">
        <f>V148*K148</f>
        <v>54.120000000000005</v>
      </c>
      <c r="X148" s="140">
        <v>0</v>
      </c>
      <c r="Y148" s="140">
        <f>X148*K148</f>
        <v>0</v>
      </c>
      <c r="Z148" s="140">
        <v>0</v>
      </c>
      <c r="AA148" s="141">
        <f>Z148*K148</f>
        <v>0</v>
      </c>
      <c r="AR148" s="19" t="s">
        <v>130</v>
      </c>
      <c r="AT148" s="19" t="s">
        <v>126</v>
      </c>
      <c r="AU148" s="19" t="s">
        <v>89</v>
      </c>
      <c r="AY148" s="19" t="s">
        <v>125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19" t="s">
        <v>78</v>
      </c>
      <c r="BK148" s="142">
        <f>ROUND(L148*K148,2)</f>
        <v>0</v>
      </c>
      <c r="BL148" s="19" t="s">
        <v>130</v>
      </c>
      <c r="BM148" s="19" t="s">
        <v>188</v>
      </c>
    </row>
    <row r="149" spans="2:65" s="10" customFormat="1" ht="16.5" customHeight="1">
      <c r="B149" s="143"/>
      <c r="C149" s="144"/>
      <c r="D149" s="144"/>
      <c r="E149" s="145" t="s">
        <v>5</v>
      </c>
      <c r="F149" s="202" t="s">
        <v>184</v>
      </c>
      <c r="G149" s="203"/>
      <c r="H149" s="203"/>
      <c r="I149" s="203"/>
      <c r="J149" s="144"/>
      <c r="K149" s="146">
        <v>820</v>
      </c>
      <c r="L149" s="144"/>
      <c r="M149" s="144"/>
      <c r="N149" s="144"/>
      <c r="O149" s="144"/>
      <c r="P149" s="144"/>
      <c r="Q149" s="144"/>
      <c r="R149" s="147"/>
      <c r="T149" s="148"/>
      <c r="U149" s="144"/>
      <c r="V149" s="144"/>
      <c r="W149" s="144"/>
      <c r="X149" s="144"/>
      <c r="Y149" s="144"/>
      <c r="Z149" s="144"/>
      <c r="AA149" s="149"/>
      <c r="AT149" s="150" t="s">
        <v>133</v>
      </c>
      <c r="AU149" s="150" t="s">
        <v>89</v>
      </c>
      <c r="AV149" s="10" t="s">
        <v>89</v>
      </c>
      <c r="AW149" s="10" t="s">
        <v>31</v>
      </c>
      <c r="AX149" s="10" t="s">
        <v>78</v>
      </c>
      <c r="AY149" s="150" t="s">
        <v>125</v>
      </c>
    </row>
    <row r="150" spans="2:65" s="1" customFormat="1" ht="38.25" customHeight="1">
      <c r="B150" s="133"/>
      <c r="C150" s="134" t="s">
        <v>11</v>
      </c>
      <c r="D150" s="134" t="s">
        <v>126</v>
      </c>
      <c r="E150" s="135" t="s">
        <v>189</v>
      </c>
      <c r="F150" s="195" t="s">
        <v>190</v>
      </c>
      <c r="G150" s="195"/>
      <c r="H150" s="195"/>
      <c r="I150" s="195"/>
      <c r="J150" s="136" t="s">
        <v>129</v>
      </c>
      <c r="K150" s="137">
        <v>882</v>
      </c>
      <c r="L150" s="196">
        <v>0</v>
      </c>
      <c r="M150" s="196"/>
      <c r="N150" s="196">
        <f>ROUND(L150*K150,2)</f>
        <v>0</v>
      </c>
      <c r="O150" s="196"/>
      <c r="P150" s="196"/>
      <c r="Q150" s="196"/>
      <c r="R150" s="138"/>
      <c r="T150" s="139" t="s">
        <v>5</v>
      </c>
      <c r="U150" s="41" t="s">
        <v>38</v>
      </c>
      <c r="V150" s="140">
        <v>0.08</v>
      </c>
      <c r="W150" s="140">
        <f>V150*K150</f>
        <v>70.56</v>
      </c>
      <c r="X150" s="140">
        <v>0</v>
      </c>
      <c r="Y150" s="140">
        <f>X150*K150</f>
        <v>0</v>
      </c>
      <c r="Z150" s="140">
        <v>0</v>
      </c>
      <c r="AA150" s="141">
        <f>Z150*K150</f>
        <v>0</v>
      </c>
      <c r="AR150" s="19" t="s">
        <v>130</v>
      </c>
      <c r="AT150" s="19" t="s">
        <v>126</v>
      </c>
      <c r="AU150" s="19" t="s">
        <v>89</v>
      </c>
      <c r="AY150" s="19" t="s">
        <v>125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19" t="s">
        <v>78</v>
      </c>
      <c r="BK150" s="142">
        <f>ROUND(L150*K150,2)</f>
        <v>0</v>
      </c>
      <c r="BL150" s="19" t="s">
        <v>130</v>
      </c>
      <c r="BM150" s="19" t="s">
        <v>191</v>
      </c>
    </row>
    <row r="151" spans="2:65" s="10" customFormat="1" ht="16.5" customHeight="1">
      <c r="B151" s="143"/>
      <c r="C151" s="144"/>
      <c r="D151" s="144"/>
      <c r="E151" s="145" t="s">
        <v>5</v>
      </c>
      <c r="F151" s="202" t="s">
        <v>142</v>
      </c>
      <c r="G151" s="203"/>
      <c r="H151" s="203"/>
      <c r="I151" s="203"/>
      <c r="J151" s="144"/>
      <c r="K151" s="146">
        <v>882</v>
      </c>
      <c r="L151" s="144"/>
      <c r="M151" s="144"/>
      <c r="N151" s="144"/>
      <c r="O151" s="144"/>
      <c r="P151" s="144"/>
      <c r="Q151" s="144"/>
      <c r="R151" s="147"/>
      <c r="T151" s="148"/>
      <c r="U151" s="144"/>
      <c r="V151" s="144"/>
      <c r="W151" s="144"/>
      <c r="X151" s="144"/>
      <c r="Y151" s="144"/>
      <c r="Z151" s="144"/>
      <c r="AA151" s="149"/>
      <c r="AT151" s="150" t="s">
        <v>133</v>
      </c>
      <c r="AU151" s="150" t="s">
        <v>89</v>
      </c>
      <c r="AV151" s="10" t="s">
        <v>89</v>
      </c>
      <c r="AW151" s="10" t="s">
        <v>31</v>
      </c>
      <c r="AX151" s="10" t="s">
        <v>78</v>
      </c>
      <c r="AY151" s="150" t="s">
        <v>125</v>
      </c>
    </row>
    <row r="152" spans="2:65" s="1" customFormat="1" ht="25.5" customHeight="1">
      <c r="B152" s="133"/>
      <c r="C152" s="134" t="s">
        <v>192</v>
      </c>
      <c r="D152" s="134" t="s">
        <v>126</v>
      </c>
      <c r="E152" s="135" t="s">
        <v>193</v>
      </c>
      <c r="F152" s="195" t="s">
        <v>194</v>
      </c>
      <c r="G152" s="195"/>
      <c r="H152" s="195"/>
      <c r="I152" s="195"/>
      <c r="J152" s="136" t="s">
        <v>129</v>
      </c>
      <c r="K152" s="137">
        <v>25.5</v>
      </c>
      <c r="L152" s="196">
        <v>0</v>
      </c>
      <c r="M152" s="196"/>
      <c r="N152" s="196">
        <f>ROUND(L152*K152,2)</f>
        <v>0</v>
      </c>
      <c r="O152" s="196"/>
      <c r="P152" s="196"/>
      <c r="Q152" s="196"/>
      <c r="R152" s="138"/>
      <c r="T152" s="139" t="s">
        <v>5</v>
      </c>
      <c r="U152" s="41" t="s">
        <v>38</v>
      </c>
      <c r="V152" s="140">
        <v>0.72</v>
      </c>
      <c r="W152" s="140">
        <f>V152*K152</f>
        <v>18.36</v>
      </c>
      <c r="X152" s="140">
        <v>8.4250000000000005E-2</v>
      </c>
      <c r="Y152" s="140">
        <f>X152*K152</f>
        <v>2.1483750000000001</v>
      </c>
      <c r="Z152" s="140">
        <v>0</v>
      </c>
      <c r="AA152" s="141">
        <f>Z152*K152</f>
        <v>0</v>
      </c>
      <c r="AR152" s="19" t="s">
        <v>130</v>
      </c>
      <c r="AT152" s="19" t="s">
        <v>126</v>
      </c>
      <c r="AU152" s="19" t="s">
        <v>89</v>
      </c>
      <c r="AY152" s="19" t="s">
        <v>125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19" t="s">
        <v>78</v>
      </c>
      <c r="BK152" s="142">
        <f>ROUND(L152*K152,2)</f>
        <v>0</v>
      </c>
      <c r="BL152" s="19" t="s">
        <v>130</v>
      </c>
      <c r="BM152" s="19" t="s">
        <v>195</v>
      </c>
    </row>
    <row r="153" spans="2:65" s="1" customFormat="1" ht="25.5" customHeight="1">
      <c r="B153" s="133"/>
      <c r="C153" s="151" t="s">
        <v>196</v>
      </c>
      <c r="D153" s="151" t="s">
        <v>197</v>
      </c>
      <c r="E153" s="152" t="s">
        <v>198</v>
      </c>
      <c r="F153" s="204" t="s">
        <v>199</v>
      </c>
      <c r="G153" s="204"/>
      <c r="H153" s="204"/>
      <c r="I153" s="204"/>
      <c r="J153" s="153" t="s">
        <v>129</v>
      </c>
      <c r="K153" s="154">
        <v>25.5</v>
      </c>
      <c r="L153" s="205">
        <v>0</v>
      </c>
      <c r="M153" s="205"/>
      <c r="N153" s="205">
        <f>ROUND(L153*K153,2)</f>
        <v>0</v>
      </c>
      <c r="O153" s="196"/>
      <c r="P153" s="196"/>
      <c r="Q153" s="196"/>
      <c r="R153" s="138"/>
      <c r="T153" s="139" t="s">
        <v>5</v>
      </c>
      <c r="U153" s="41" t="s">
        <v>38</v>
      </c>
      <c r="V153" s="140">
        <v>0</v>
      </c>
      <c r="W153" s="140">
        <f>V153*K153</f>
        <v>0</v>
      </c>
      <c r="X153" s="140">
        <v>0.13</v>
      </c>
      <c r="Y153" s="140">
        <f>X153*K153</f>
        <v>3.3149999999999999</v>
      </c>
      <c r="Z153" s="140">
        <v>0</v>
      </c>
      <c r="AA153" s="141">
        <f>Z153*K153</f>
        <v>0</v>
      </c>
      <c r="AR153" s="19" t="s">
        <v>160</v>
      </c>
      <c r="AT153" s="19" t="s">
        <v>197</v>
      </c>
      <c r="AU153" s="19" t="s">
        <v>89</v>
      </c>
      <c r="AY153" s="19" t="s">
        <v>125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19" t="s">
        <v>78</v>
      </c>
      <c r="BK153" s="142">
        <f>ROUND(L153*K153,2)</f>
        <v>0</v>
      </c>
      <c r="BL153" s="19" t="s">
        <v>130</v>
      </c>
      <c r="BM153" s="19" t="s">
        <v>200</v>
      </c>
    </row>
    <row r="154" spans="2:65" s="1" customFormat="1" ht="25.5" customHeight="1">
      <c r="B154" s="133"/>
      <c r="C154" s="134" t="s">
        <v>201</v>
      </c>
      <c r="D154" s="134" t="s">
        <v>126</v>
      </c>
      <c r="E154" s="135" t="s">
        <v>202</v>
      </c>
      <c r="F154" s="195" t="s">
        <v>203</v>
      </c>
      <c r="G154" s="195"/>
      <c r="H154" s="195"/>
      <c r="I154" s="195"/>
      <c r="J154" s="136" t="s">
        <v>129</v>
      </c>
      <c r="K154" s="137">
        <v>25.5</v>
      </c>
      <c r="L154" s="196">
        <v>0</v>
      </c>
      <c r="M154" s="196"/>
      <c r="N154" s="196">
        <f>ROUND(L154*K154,2)</f>
        <v>0</v>
      </c>
      <c r="O154" s="196"/>
      <c r="P154" s="196"/>
      <c r="Q154" s="196"/>
      <c r="R154" s="138"/>
      <c r="T154" s="139" t="s">
        <v>5</v>
      </c>
      <c r="U154" s="41" t="s">
        <v>38</v>
      </c>
      <c r="V154" s="140">
        <v>0.78400000000000003</v>
      </c>
      <c r="W154" s="140">
        <f>V154*K154</f>
        <v>19.992000000000001</v>
      </c>
      <c r="X154" s="140">
        <v>8.5650000000000004E-2</v>
      </c>
      <c r="Y154" s="140">
        <f>X154*K154</f>
        <v>2.184075</v>
      </c>
      <c r="Z154" s="140">
        <v>0</v>
      </c>
      <c r="AA154" s="141">
        <f>Z154*K154</f>
        <v>0</v>
      </c>
      <c r="AR154" s="19" t="s">
        <v>130</v>
      </c>
      <c r="AT154" s="19" t="s">
        <v>126</v>
      </c>
      <c r="AU154" s="19" t="s">
        <v>89</v>
      </c>
      <c r="AY154" s="19" t="s">
        <v>125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19" t="s">
        <v>78</v>
      </c>
      <c r="BK154" s="142">
        <f>ROUND(L154*K154,2)</f>
        <v>0</v>
      </c>
      <c r="BL154" s="19" t="s">
        <v>130</v>
      </c>
      <c r="BM154" s="19" t="s">
        <v>204</v>
      </c>
    </row>
    <row r="155" spans="2:65" s="1" customFormat="1" ht="25.5" customHeight="1">
      <c r="B155" s="133"/>
      <c r="C155" s="151" t="s">
        <v>205</v>
      </c>
      <c r="D155" s="151" t="s">
        <v>197</v>
      </c>
      <c r="E155" s="152" t="s">
        <v>206</v>
      </c>
      <c r="F155" s="204" t="s">
        <v>207</v>
      </c>
      <c r="G155" s="204"/>
      <c r="H155" s="204"/>
      <c r="I155" s="204"/>
      <c r="J155" s="153" t="s">
        <v>129</v>
      </c>
      <c r="K155" s="154">
        <v>25.5</v>
      </c>
      <c r="L155" s="205">
        <v>0</v>
      </c>
      <c r="M155" s="205"/>
      <c r="N155" s="205">
        <f>ROUND(L155*K155,2)</f>
        <v>0</v>
      </c>
      <c r="O155" s="196"/>
      <c r="P155" s="196"/>
      <c r="Q155" s="196"/>
      <c r="R155" s="138"/>
      <c r="T155" s="139" t="s">
        <v>5</v>
      </c>
      <c r="U155" s="41" t="s">
        <v>38</v>
      </c>
      <c r="V155" s="140">
        <v>0</v>
      </c>
      <c r="W155" s="140">
        <f>V155*K155</f>
        <v>0</v>
      </c>
      <c r="X155" s="140">
        <v>0.17599999999999999</v>
      </c>
      <c r="Y155" s="140">
        <f>X155*K155</f>
        <v>4.4879999999999995</v>
      </c>
      <c r="Z155" s="140">
        <v>0</v>
      </c>
      <c r="AA155" s="141">
        <f>Z155*K155</f>
        <v>0</v>
      </c>
      <c r="AR155" s="19" t="s">
        <v>160</v>
      </c>
      <c r="AT155" s="19" t="s">
        <v>197</v>
      </c>
      <c r="AU155" s="19" t="s">
        <v>89</v>
      </c>
      <c r="AY155" s="19" t="s">
        <v>125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19" t="s">
        <v>78</v>
      </c>
      <c r="BK155" s="142">
        <f>ROUND(L155*K155,2)</f>
        <v>0</v>
      </c>
      <c r="BL155" s="19" t="s">
        <v>130</v>
      </c>
      <c r="BM155" s="19" t="s">
        <v>208</v>
      </c>
    </row>
    <row r="156" spans="2:65" s="9" customFormat="1" ht="29.85" customHeight="1">
      <c r="B156" s="122"/>
      <c r="C156" s="123"/>
      <c r="D156" s="132" t="s">
        <v>101</v>
      </c>
      <c r="E156" s="132"/>
      <c r="F156" s="132"/>
      <c r="G156" s="132"/>
      <c r="H156" s="132"/>
      <c r="I156" s="132"/>
      <c r="J156" s="132"/>
      <c r="K156" s="132"/>
      <c r="L156" s="132"/>
      <c r="M156" s="132"/>
      <c r="N156" s="197">
        <f>BK156</f>
        <v>0</v>
      </c>
      <c r="O156" s="198"/>
      <c r="P156" s="198"/>
      <c r="Q156" s="198"/>
      <c r="R156" s="125"/>
      <c r="T156" s="126"/>
      <c r="U156" s="123"/>
      <c r="V156" s="123"/>
      <c r="W156" s="127">
        <f>W157</f>
        <v>31.02</v>
      </c>
      <c r="X156" s="123"/>
      <c r="Y156" s="127">
        <f>Y157</f>
        <v>6.2216000000000005</v>
      </c>
      <c r="Z156" s="123"/>
      <c r="AA156" s="128">
        <f>AA157</f>
        <v>0</v>
      </c>
      <c r="AR156" s="129" t="s">
        <v>78</v>
      </c>
      <c r="AT156" s="130" t="s">
        <v>72</v>
      </c>
      <c r="AU156" s="130" t="s">
        <v>78</v>
      </c>
      <c r="AY156" s="129" t="s">
        <v>125</v>
      </c>
      <c r="BK156" s="131">
        <f>BK157</f>
        <v>0</v>
      </c>
    </row>
    <row r="157" spans="2:65" s="1" customFormat="1" ht="38.25" customHeight="1">
      <c r="B157" s="133"/>
      <c r="C157" s="134" t="s">
        <v>209</v>
      </c>
      <c r="D157" s="134" t="s">
        <v>126</v>
      </c>
      <c r="E157" s="135" t="s">
        <v>210</v>
      </c>
      <c r="F157" s="195" t="s">
        <v>211</v>
      </c>
      <c r="G157" s="195"/>
      <c r="H157" s="195"/>
      <c r="I157" s="195"/>
      <c r="J157" s="136" t="s">
        <v>212</v>
      </c>
      <c r="K157" s="137">
        <v>20</v>
      </c>
      <c r="L157" s="196">
        <v>0</v>
      </c>
      <c r="M157" s="196"/>
      <c r="N157" s="196">
        <f>ROUND(L157*K157,2)</f>
        <v>0</v>
      </c>
      <c r="O157" s="196"/>
      <c r="P157" s="196"/>
      <c r="Q157" s="196"/>
      <c r="R157" s="138"/>
      <c r="T157" s="139" t="s">
        <v>5</v>
      </c>
      <c r="U157" s="41" t="s">
        <v>38</v>
      </c>
      <c r="V157" s="140">
        <v>1.5509999999999999</v>
      </c>
      <c r="W157" s="140">
        <f>V157*K157</f>
        <v>31.02</v>
      </c>
      <c r="X157" s="140">
        <v>0.31108000000000002</v>
      </c>
      <c r="Y157" s="140">
        <f>X157*K157</f>
        <v>6.2216000000000005</v>
      </c>
      <c r="Z157" s="140">
        <v>0</v>
      </c>
      <c r="AA157" s="141">
        <f>Z157*K157</f>
        <v>0</v>
      </c>
      <c r="AR157" s="19" t="s">
        <v>130</v>
      </c>
      <c r="AT157" s="19" t="s">
        <v>126</v>
      </c>
      <c r="AU157" s="19" t="s">
        <v>89</v>
      </c>
      <c r="AY157" s="19" t="s">
        <v>125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19" t="s">
        <v>78</v>
      </c>
      <c r="BK157" s="142">
        <f>ROUND(L157*K157,2)</f>
        <v>0</v>
      </c>
      <c r="BL157" s="19" t="s">
        <v>130</v>
      </c>
      <c r="BM157" s="19" t="s">
        <v>213</v>
      </c>
    </row>
    <row r="158" spans="2:65" s="9" customFormat="1" ht="29.85" customHeight="1">
      <c r="B158" s="122"/>
      <c r="C158" s="123"/>
      <c r="D158" s="132" t="s">
        <v>102</v>
      </c>
      <c r="E158" s="132"/>
      <c r="F158" s="132"/>
      <c r="G158" s="132"/>
      <c r="H158" s="132"/>
      <c r="I158" s="132"/>
      <c r="J158" s="132"/>
      <c r="K158" s="132"/>
      <c r="L158" s="132"/>
      <c r="M158" s="132"/>
      <c r="N158" s="197">
        <f>BK158</f>
        <v>0</v>
      </c>
      <c r="O158" s="198"/>
      <c r="P158" s="198"/>
      <c r="Q158" s="198"/>
      <c r="R158" s="125"/>
      <c r="T158" s="126"/>
      <c r="U158" s="123"/>
      <c r="V158" s="123"/>
      <c r="W158" s="127">
        <f>SUM(W159:W165)</f>
        <v>51.325999999999993</v>
      </c>
      <c r="X158" s="123"/>
      <c r="Y158" s="127">
        <f>SUM(Y159:Y165)</f>
        <v>26.462659999999996</v>
      </c>
      <c r="Z158" s="123"/>
      <c r="AA158" s="128">
        <f>SUM(AA159:AA165)</f>
        <v>0</v>
      </c>
      <c r="AR158" s="129" t="s">
        <v>78</v>
      </c>
      <c r="AT158" s="130" t="s">
        <v>72</v>
      </c>
      <c r="AU158" s="130" t="s">
        <v>78</v>
      </c>
      <c r="AY158" s="129" t="s">
        <v>125</v>
      </c>
      <c r="BK158" s="131">
        <f>SUM(BK159:BK165)</f>
        <v>0</v>
      </c>
    </row>
    <row r="159" spans="2:65" s="1" customFormat="1" ht="38.25" customHeight="1">
      <c r="B159" s="133"/>
      <c r="C159" s="134" t="s">
        <v>10</v>
      </c>
      <c r="D159" s="134" t="s">
        <v>126</v>
      </c>
      <c r="E159" s="135" t="s">
        <v>214</v>
      </c>
      <c r="F159" s="195" t="s">
        <v>215</v>
      </c>
      <c r="G159" s="195"/>
      <c r="H159" s="195"/>
      <c r="I159" s="195"/>
      <c r="J159" s="136" t="s">
        <v>153</v>
      </c>
      <c r="K159" s="137">
        <v>240</v>
      </c>
      <c r="L159" s="196">
        <v>0</v>
      </c>
      <c r="M159" s="196"/>
      <c r="N159" s="196">
        <f>ROUND(L159*K159,2)</f>
        <v>0</v>
      </c>
      <c r="O159" s="196"/>
      <c r="P159" s="196"/>
      <c r="Q159" s="196"/>
      <c r="R159" s="138"/>
      <c r="T159" s="139" t="s">
        <v>5</v>
      </c>
      <c r="U159" s="41" t="s">
        <v>38</v>
      </c>
      <c r="V159" s="140">
        <v>0.13600000000000001</v>
      </c>
      <c r="W159" s="140">
        <f>V159*K159</f>
        <v>32.64</v>
      </c>
      <c r="X159" s="140">
        <v>8.0879999999999994E-2</v>
      </c>
      <c r="Y159" s="140">
        <f>X159*K159</f>
        <v>19.411199999999997</v>
      </c>
      <c r="Z159" s="140">
        <v>0</v>
      </c>
      <c r="AA159" s="141">
        <f>Z159*K159</f>
        <v>0</v>
      </c>
      <c r="AR159" s="19" t="s">
        <v>130</v>
      </c>
      <c r="AT159" s="19" t="s">
        <v>126</v>
      </c>
      <c r="AU159" s="19" t="s">
        <v>89</v>
      </c>
      <c r="AY159" s="19" t="s">
        <v>125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19" t="s">
        <v>78</v>
      </c>
      <c r="BK159" s="142">
        <f>ROUND(L159*K159,2)</f>
        <v>0</v>
      </c>
      <c r="BL159" s="19" t="s">
        <v>130</v>
      </c>
      <c r="BM159" s="19" t="s">
        <v>216</v>
      </c>
    </row>
    <row r="160" spans="2:65" s="10" customFormat="1" ht="16.5" customHeight="1">
      <c r="B160" s="143"/>
      <c r="C160" s="144"/>
      <c r="D160" s="144"/>
      <c r="E160" s="145" t="s">
        <v>5</v>
      </c>
      <c r="F160" s="202" t="s">
        <v>217</v>
      </c>
      <c r="G160" s="203"/>
      <c r="H160" s="203"/>
      <c r="I160" s="203"/>
      <c r="J160" s="144"/>
      <c r="K160" s="146">
        <v>240</v>
      </c>
      <c r="L160" s="144"/>
      <c r="M160" s="144"/>
      <c r="N160" s="144"/>
      <c r="O160" s="144"/>
      <c r="P160" s="144"/>
      <c r="Q160" s="144"/>
      <c r="R160" s="147"/>
      <c r="T160" s="148"/>
      <c r="U160" s="144"/>
      <c r="V160" s="144"/>
      <c r="W160" s="144"/>
      <c r="X160" s="144"/>
      <c r="Y160" s="144"/>
      <c r="Z160" s="144"/>
      <c r="AA160" s="149"/>
      <c r="AT160" s="150" t="s">
        <v>133</v>
      </c>
      <c r="AU160" s="150" t="s">
        <v>89</v>
      </c>
      <c r="AV160" s="10" t="s">
        <v>89</v>
      </c>
      <c r="AW160" s="10" t="s">
        <v>31</v>
      </c>
      <c r="AX160" s="10" t="s">
        <v>78</v>
      </c>
      <c r="AY160" s="150" t="s">
        <v>125</v>
      </c>
    </row>
    <row r="161" spans="2:65" s="1" customFormat="1" ht="25.5" customHeight="1">
      <c r="B161" s="133"/>
      <c r="C161" s="134" t="s">
        <v>218</v>
      </c>
      <c r="D161" s="134" t="s">
        <v>126</v>
      </c>
      <c r="E161" s="135" t="s">
        <v>219</v>
      </c>
      <c r="F161" s="195" t="s">
        <v>220</v>
      </c>
      <c r="G161" s="195"/>
      <c r="H161" s="195"/>
      <c r="I161" s="195"/>
      <c r="J161" s="136" t="s">
        <v>153</v>
      </c>
      <c r="K161" s="137">
        <v>24</v>
      </c>
      <c r="L161" s="196">
        <v>0</v>
      </c>
      <c r="M161" s="196"/>
      <c r="N161" s="196">
        <f>ROUND(L161*K161,2)</f>
        <v>0</v>
      </c>
      <c r="O161" s="196"/>
      <c r="P161" s="196"/>
      <c r="Q161" s="196"/>
      <c r="R161" s="138"/>
      <c r="T161" s="139" t="s">
        <v>5</v>
      </c>
      <c r="U161" s="41" t="s">
        <v>38</v>
      </c>
      <c r="V161" s="140">
        <v>0.309</v>
      </c>
      <c r="W161" s="140">
        <f>V161*K161</f>
        <v>7.4160000000000004</v>
      </c>
      <c r="X161" s="140">
        <v>0.16849</v>
      </c>
      <c r="Y161" s="140">
        <f>X161*K161</f>
        <v>4.0437599999999998</v>
      </c>
      <c r="Z161" s="140">
        <v>0</v>
      </c>
      <c r="AA161" s="141">
        <f>Z161*K161</f>
        <v>0</v>
      </c>
      <c r="AR161" s="19" t="s">
        <v>130</v>
      </c>
      <c r="AT161" s="19" t="s">
        <v>126</v>
      </c>
      <c r="AU161" s="19" t="s">
        <v>89</v>
      </c>
      <c r="AY161" s="19" t="s">
        <v>125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19" t="s">
        <v>78</v>
      </c>
      <c r="BK161" s="142">
        <f>ROUND(L161*K161,2)</f>
        <v>0</v>
      </c>
      <c r="BL161" s="19" t="s">
        <v>130</v>
      </c>
      <c r="BM161" s="19" t="s">
        <v>221</v>
      </c>
    </row>
    <row r="162" spans="2:65" s="10" customFormat="1" ht="16.5" customHeight="1">
      <c r="B162" s="143"/>
      <c r="C162" s="144"/>
      <c r="D162" s="144"/>
      <c r="E162" s="145" t="s">
        <v>5</v>
      </c>
      <c r="F162" s="202" t="s">
        <v>155</v>
      </c>
      <c r="G162" s="203"/>
      <c r="H162" s="203"/>
      <c r="I162" s="203"/>
      <c r="J162" s="144"/>
      <c r="K162" s="146">
        <v>24</v>
      </c>
      <c r="L162" s="144"/>
      <c r="M162" s="144"/>
      <c r="N162" s="144"/>
      <c r="O162" s="144"/>
      <c r="P162" s="144"/>
      <c r="Q162" s="144"/>
      <c r="R162" s="147"/>
      <c r="T162" s="148"/>
      <c r="U162" s="144"/>
      <c r="V162" s="144"/>
      <c r="W162" s="144"/>
      <c r="X162" s="144"/>
      <c r="Y162" s="144"/>
      <c r="Z162" s="144"/>
      <c r="AA162" s="149"/>
      <c r="AT162" s="150" t="s">
        <v>133</v>
      </c>
      <c r="AU162" s="150" t="s">
        <v>89</v>
      </c>
      <c r="AV162" s="10" t="s">
        <v>89</v>
      </c>
      <c r="AW162" s="10" t="s">
        <v>31</v>
      </c>
      <c r="AX162" s="10" t="s">
        <v>78</v>
      </c>
      <c r="AY162" s="150" t="s">
        <v>125</v>
      </c>
    </row>
    <row r="163" spans="2:65" s="1" customFormat="1" ht="16.5" customHeight="1">
      <c r="B163" s="133"/>
      <c r="C163" s="151" t="s">
        <v>222</v>
      </c>
      <c r="D163" s="151" t="s">
        <v>197</v>
      </c>
      <c r="E163" s="152" t="s">
        <v>223</v>
      </c>
      <c r="F163" s="204" t="s">
        <v>224</v>
      </c>
      <c r="G163" s="204"/>
      <c r="H163" s="204"/>
      <c r="I163" s="204"/>
      <c r="J163" s="153" t="s">
        <v>153</v>
      </c>
      <c r="K163" s="154">
        <v>24</v>
      </c>
      <c r="L163" s="205">
        <v>0</v>
      </c>
      <c r="M163" s="205"/>
      <c r="N163" s="205">
        <f>ROUND(L163*K163,2)</f>
        <v>0</v>
      </c>
      <c r="O163" s="196"/>
      <c r="P163" s="196"/>
      <c r="Q163" s="196"/>
      <c r="R163" s="138"/>
      <c r="T163" s="139" t="s">
        <v>5</v>
      </c>
      <c r="U163" s="41" t="s">
        <v>38</v>
      </c>
      <c r="V163" s="140">
        <v>0</v>
      </c>
      <c r="W163" s="140">
        <f>V163*K163</f>
        <v>0</v>
      </c>
      <c r="X163" s="140">
        <v>0.125</v>
      </c>
      <c r="Y163" s="140">
        <f>X163*K163</f>
        <v>3</v>
      </c>
      <c r="Z163" s="140">
        <v>0</v>
      </c>
      <c r="AA163" s="141">
        <f>Z163*K163</f>
        <v>0</v>
      </c>
      <c r="AR163" s="19" t="s">
        <v>160</v>
      </c>
      <c r="AT163" s="19" t="s">
        <v>197</v>
      </c>
      <c r="AU163" s="19" t="s">
        <v>89</v>
      </c>
      <c r="AY163" s="19" t="s">
        <v>125</v>
      </c>
      <c r="BE163" s="142">
        <f>IF(U163="základní",N163,0)</f>
        <v>0</v>
      </c>
      <c r="BF163" s="142">
        <f>IF(U163="snížená",N163,0)</f>
        <v>0</v>
      </c>
      <c r="BG163" s="142">
        <f>IF(U163="zákl. přenesená",N163,0)</f>
        <v>0</v>
      </c>
      <c r="BH163" s="142">
        <f>IF(U163="sníž. přenesená",N163,0)</f>
        <v>0</v>
      </c>
      <c r="BI163" s="142">
        <f>IF(U163="nulová",N163,0)</f>
        <v>0</v>
      </c>
      <c r="BJ163" s="19" t="s">
        <v>78</v>
      </c>
      <c r="BK163" s="142">
        <f>ROUND(L163*K163,2)</f>
        <v>0</v>
      </c>
      <c r="BL163" s="19" t="s">
        <v>130</v>
      </c>
      <c r="BM163" s="19" t="s">
        <v>225</v>
      </c>
    </row>
    <row r="164" spans="2:65" s="1" customFormat="1" ht="38.25" customHeight="1">
      <c r="B164" s="133"/>
      <c r="C164" s="134" t="s">
        <v>226</v>
      </c>
      <c r="D164" s="134" t="s">
        <v>126</v>
      </c>
      <c r="E164" s="135" t="s">
        <v>227</v>
      </c>
      <c r="F164" s="195" t="s">
        <v>228</v>
      </c>
      <c r="G164" s="195"/>
      <c r="H164" s="195"/>
      <c r="I164" s="195"/>
      <c r="J164" s="136" t="s">
        <v>153</v>
      </c>
      <c r="K164" s="137">
        <v>70</v>
      </c>
      <c r="L164" s="196">
        <v>0</v>
      </c>
      <c r="M164" s="196"/>
      <c r="N164" s="196">
        <f>ROUND(L164*K164,2)</f>
        <v>0</v>
      </c>
      <c r="O164" s="196"/>
      <c r="P164" s="196"/>
      <c r="Q164" s="196"/>
      <c r="R164" s="138"/>
      <c r="T164" s="139" t="s">
        <v>5</v>
      </c>
      <c r="U164" s="41" t="s">
        <v>38</v>
      </c>
      <c r="V164" s="140">
        <v>8.7999999999999995E-2</v>
      </c>
      <c r="W164" s="140">
        <f>V164*K164</f>
        <v>6.1599999999999993</v>
      </c>
      <c r="X164" s="140">
        <v>0</v>
      </c>
      <c r="Y164" s="140">
        <f>X164*K164</f>
        <v>0</v>
      </c>
      <c r="Z164" s="140">
        <v>0</v>
      </c>
      <c r="AA164" s="141">
        <f>Z164*K164</f>
        <v>0</v>
      </c>
      <c r="AR164" s="19" t="s">
        <v>130</v>
      </c>
      <c r="AT164" s="19" t="s">
        <v>126</v>
      </c>
      <c r="AU164" s="19" t="s">
        <v>89</v>
      </c>
      <c r="AY164" s="19" t="s">
        <v>125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19" t="s">
        <v>78</v>
      </c>
      <c r="BK164" s="142">
        <f>ROUND(L164*K164,2)</f>
        <v>0</v>
      </c>
      <c r="BL164" s="19" t="s">
        <v>130</v>
      </c>
      <c r="BM164" s="19" t="s">
        <v>229</v>
      </c>
    </row>
    <row r="165" spans="2:65" s="1" customFormat="1" ht="38.25" customHeight="1">
      <c r="B165" s="133"/>
      <c r="C165" s="134" t="s">
        <v>230</v>
      </c>
      <c r="D165" s="134" t="s">
        <v>126</v>
      </c>
      <c r="E165" s="135" t="s">
        <v>231</v>
      </c>
      <c r="F165" s="195" t="s">
        <v>232</v>
      </c>
      <c r="G165" s="195"/>
      <c r="H165" s="195"/>
      <c r="I165" s="195"/>
      <c r="J165" s="136" t="s">
        <v>153</v>
      </c>
      <c r="K165" s="137">
        <v>70</v>
      </c>
      <c r="L165" s="196">
        <v>0</v>
      </c>
      <c r="M165" s="196"/>
      <c r="N165" s="196">
        <f>ROUND(L165*K165,2)</f>
        <v>0</v>
      </c>
      <c r="O165" s="196"/>
      <c r="P165" s="196"/>
      <c r="Q165" s="196"/>
      <c r="R165" s="138"/>
      <c r="T165" s="139" t="s">
        <v>5</v>
      </c>
      <c r="U165" s="41" t="s">
        <v>38</v>
      </c>
      <c r="V165" s="140">
        <v>7.2999999999999995E-2</v>
      </c>
      <c r="W165" s="140">
        <f>V165*K165</f>
        <v>5.1099999999999994</v>
      </c>
      <c r="X165" s="140">
        <v>1.1E-4</v>
      </c>
      <c r="Y165" s="140">
        <f>X165*K165</f>
        <v>7.7000000000000002E-3</v>
      </c>
      <c r="Z165" s="140">
        <v>0</v>
      </c>
      <c r="AA165" s="141">
        <f>Z165*K165</f>
        <v>0</v>
      </c>
      <c r="AR165" s="19" t="s">
        <v>130</v>
      </c>
      <c r="AT165" s="19" t="s">
        <v>126</v>
      </c>
      <c r="AU165" s="19" t="s">
        <v>89</v>
      </c>
      <c r="AY165" s="19" t="s">
        <v>125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19" t="s">
        <v>78</v>
      </c>
      <c r="BK165" s="142">
        <f>ROUND(L165*K165,2)</f>
        <v>0</v>
      </c>
      <c r="BL165" s="19" t="s">
        <v>130</v>
      </c>
      <c r="BM165" s="19" t="s">
        <v>233</v>
      </c>
    </row>
    <row r="166" spans="2:65" s="9" customFormat="1" ht="29.85" customHeight="1">
      <c r="B166" s="122"/>
      <c r="C166" s="123"/>
      <c r="D166" s="132" t="s">
        <v>103</v>
      </c>
      <c r="E166" s="132"/>
      <c r="F166" s="132"/>
      <c r="G166" s="132"/>
      <c r="H166" s="132"/>
      <c r="I166" s="132"/>
      <c r="J166" s="132"/>
      <c r="K166" s="132"/>
      <c r="L166" s="132"/>
      <c r="M166" s="132"/>
      <c r="N166" s="197">
        <f>BK166</f>
        <v>0</v>
      </c>
      <c r="O166" s="198"/>
      <c r="P166" s="198"/>
      <c r="Q166" s="198"/>
      <c r="R166" s="125"/>
      <c r="T166" s="126"/>
      <c r="U166" s="123"/>
      <c r="V166" s="123"/>
      <c r="W166" s="127">
        <f>SUM(W167:W170)</f>
        <v>396.11655599999995</v>
      </c>
      <c r="X166" s="123"/>
      <c r="Y166" s="127">
        <f>SUM(Y167:Y170)</f>
        <v>0</v>
      </c>
      <c r="Z166" s="123"/>
      <c r="AA166" s="128">
        <f>SUM(AA167:AA170)</f>
        <v>0</v>
      </c>
      <c r="AR166" s="129" t="s">
        <v>78</v>
      </c>
      <c r="AT166" s="130" t="s">
        <v>72</v>
      </c>
      <c r="AU166" s="130" t="s">
        <v>78</v>
      </c>
      <c r="AY166" s="129" t="s">
        <v>125</v>
      </c>
      <c r="BK166" s="131">
        <f>SUM(BK167:BK170)</f>
        <v>0</v>
      </c>
    </row>
    <row r="167" spans="2:65" s="1" customFormat="1" ht="25.5" customHeight="1">
      <c r="B167" s="133"/>
      <c r="C167" s="134" t="s">
        <v>234</v>
      </c>
      <c r="D167" s="134" t="s">
        <v>126</v>
      </c>
      <c r="E167" s="135" t="s">
        <v>235</v>
      </c>
      <c r="F167" s="195" t="s">
        <v>236</v>
      </c>
      <c r="G167" s="195"/>
      <c r="H167" s="195"/>
      <c r="I167" s="195"/>
      <c r="J167" s="136" t="s">
        <v>237</v>
      </c>
      <c r="K167" s="137">
        <v>779.75699999999995</v>
      </c>
      <c r="L167" s="196">
        <v>0</v>
      </c>
      <c r="M167" s="196"/>
      <c r="N167" s="196">
        <f>ROUND(L167*K167,2)</f>
        <v>0</v>
      </c>
      <c r="O167" s="196"/>
      <c r="P167" s="196"/>
      <c r="Q167" s="196"/>
      <c r="R167" s="138"/>
      <c r="T167" s="139" t="s">
        <v>5</v>
      </c>
      <c r="U167" s="41" t="s">
        <v>38</v>
      </c>
      <c r="V167" s="140">
        <v>0.5</v>
      </c>
      <c r="W167" s="140">
        <f>V167*K167</f>
        <v>389.87849999999997</v>
      </c>
      <c r="X167" s="140">
        <v>0</v>
      </c>
      <c r="Y167" s="140">
        <f>X167*K167</f>
        <v>0</v>
      </c>
      <c r="Z167" s="140">
        <v>0</v>
      </c>
      <c r="AA167" s="141">
        <f>Z167*K167</f>
        <v>0</v>
      </c>
      <c r="AR167" s="19" t="s">
        <v>130</v>
      </c>
      <c r="AT167" s="19" t="s">
        <v>126</v>
      </c>
      <c r="AU167" s="19" t="s">
        <v>89</v>
      </c>
      <c r="AY167" s="19" t="s">
        <v>125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19" t="s">
        <v>78</v>
      </c>
      <c r="BK167" s="142">
        <f>ROUND(L167*K167,2)</f>
        <v>0</v>
      </c>
      <c r="BL167" s="19" t="s">
        <v>130</v>
      </c>
      <c r="BM167" s="19" t="s">
        <v>238</v>
      </c>
    </row>
    <row r="168" spans="2:65" s="1" customFormat="1" ht="25.5" customHeight="1">
      <c r="B168" s="133"/>
      <c r="C168" s="134" t="s">
        <v>239</v>
      </c>
      <c r="D168" s="134" t="s">
        <v>126</v>
      </c>
      <c r="E168" s="135" t="s">
        <v>240</v>
      </c>
      <c r="F168" s="195" t="s">
        <v>241</v>
      </c>
      <c r="G168" s="195"/>
      <c r="H168" s="195"/>
      <c r="I168" s="195"/>
      <c r="J168" s="136" t="s">
        <v>237</v>
      </c>
      <c r="K168" s="137">
        <v>779.75699999999995</v>
      </c>
      <c r="L168" s="196">
        <v>0</v>
      </c>
      <c r="M168" s="196"/>
      <c r="N168" s="196">
        <f>ROUND(L168*K168,2)</f>
        <v>0</v>
      </c>
      <c r="O168" s="196"/>
      <c r="P168" s="196"/>
      <c r="Q168" s="196"/>
      <c r="R168" s="138"/>
      <c r="T168" s="139" t="s">
        <v>5</v>
      </c>
      <c r="U168" s="41" t="s">
        <v>38</v>
      </c>
      <c r="V168" s="140">
        <v>8.0000000000000002E-3</v>
      </c>
      <c r="W168" s="140">
        <f>V168*K168</f>
        <v>6.2380559999999994</v>
      </c>
      <c r="X168" s="140">
        <v>0</v>
      </c>
      <c r="Y168" s="140">
        <f>X168*K168</f>
        <v>0</v>
      </c>
      <c r="Z168" s="140">
        <v>0</v>
      </c>
      <c r="AA168" s="141">
        <f>Z168*K168</f>
        <v>0</v>
      </c>
      <c r="AR168" s="19" t="s">
        <v>130</v>
      </c>
      <c r="AT168" s="19" t="s">
        <v>126</v>
      </c>
      <c r="AU168" s="19" t="s">
        <v>89</v>
      </c>
      <c r="AY168" s="19" t="s">
        <v>125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19" t="s">
        <v>78</v>
      </c>
      <c r="BK168" s="142">
        <f>ROUND(L168*K168,2)</f>
        <v>0</v>
      </c>
      <c r="BL168" s="19" t="s">
        <v>130</v>
      </c>
      <c r="BM168" s="19" t="s">
        <v>242</v>
      </c>
    </row>
    <row r="169" spans="2:65" s="1" customFormat="1" ht="25.5" customHeight="1">
      <c r="B169" s="133"/>
      <c r="C169" s="134" t="s">
        <v>243</v>
      </c>
      <c r="D169" s="134" t="s">
        <v>126</v>
      </c>
      <c r="E169" s="135" t="s">
        <v>244</v>
      </c>
      <c r="F169" s="195" t="s">
        <v>245</v>
      </c>
      <c r="G169" s="195"/>
      <c r="H169" s="195"/>
      <c r="I169" s="195"/>
      <c r="J169" s="136" t="s">
        <v>237</v>
      </c>
      <c r="K169" s="137">
        <v>555</v>
      </c>
      <c r="L169" s="196">
        <v>0</v>
      </c>
      <c r="M169" s="196"/>
      <c r="N169" s="196">
        <f>ROUND(L169*K169,2)</f>
        <v>0</v>
      </c>
      <c r="O169" s="196"/>
      <c r="P169" s="196"/>
      <c r="Q169" s="196"/>
      <c r="R169" s="138"/>
      <c r="T169" s="139" t="s">
        <v>5</v>
      </c>
      <c r="U169" s="41" t="s">
        <v>38</v>
      </c>
      <c r="V169" s="140">
        <v>0</v>
      </c>
      <c r="W169" s="140">
        <f>V169*K169</f>
        <v>0</v>
      </c>
      <c r="X169" s="140">
        <v>0</v>
      </c>
      <c r="Y169" s="140">
        <f>X169*K169</f>
        <v>0</v>
      </c>
      <c r="Z169" s="140">
        <v>0</v>
      </c>
      <c r="AA169" s="141">
        <f>Z169*K169</f>
        <v>0</v>
      </c>
      <c r="AR169" s="19" t="s">
        <v>130</v>
      </c>
      <c r="AT169" s="19" t="s">
        <v>126</v>
      </c>
      <c r="AU169" s="19" t="s">
        <v>89</v>
      </c>
      <c r="AY169" s="19" t="s">
        <v>125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19" t="s">
        <v>78</v>
      </c>
      <c r="BK169" s="142">
        <f>ROUND(L169*K169,2)</f>
        <v>0</v>
      </c>
      <c r="BL169" s="19" t="s">
        <v>130</v>
      </c>
      <c r="BM169" s="19" t="s">
        <v>246</v>
      </c>
    </row>
    <row r="170" spans="2:65" s="10" customFormat="1" ht="16.5" customHeight="1">
      <c r="B170" s="143"/>
      <c r="C170" s="144"/>
      <c r="D170" s="144"/>
      <c r="E170" s="145" t="s">
        <v>5</v>
      </c>
      <c r="F170" s="202" t="s">
        <v>247</v>
      </c>
      <c r="G170" s="203"/>
      <c r="H170" s="203"/>
      <c r="I170" s="203"/>
      <c r="J170" s="144"/>
      <c r="K170" s="146">
        <v>555</v>
      </c>
      <c r="L170" s="144"/>
      <c r="M170" s="144"/>
      <c r="N170" s="144"/>
      <c r="O170" s="144"/>
      <c r="P170" s="144"/>
      <c r="Q170" s="144"/>
      <c r="R170" s="147"/>
      <c r="T170" s="148"/>
      <c r="U170" s="144"/>
      <c r="V170" s="144"/>
      <c r="W170" s="144"/>
      <c r="X170" s="144"/>
      <c r="Y170" s="144"/>
      <c r="Z170" s="144"/>
      <c r="AA170" s="149"/>
      <c r="AT170" s="150" t="s">
        <v>133</v>
      </c>
      <c r="AU170" s="150" t="s">
        <v>89</v>
      </c>
      <c r="AV170" s="10" t="s">
        <v>89</v>
      </c>
      <c r="AW170" s="10" t="s">
        <v>31</v>
      </c>
      <c r="AX170" s="10" t="s">
        <v>78</v>
      </c>
      <c r="AY170" s="150" t="s">
        <v>125</v>
      </c>
    </row>
    <row r="171" spans="2:65" s="9" customFormat="1" ht="29.85" customHeight="1">
      <c r="B171" s="122"/>
      <c r="C171" s="123"/>
      <c r="D171" s="132" t="s">
        <v>104</v>
      </c>
      <c r="E171" s="132"/>
      <c r="F171" s="132"/>
      <c r="G171" s="132"/>
      <c r="H171" s="132"/>
      <c r="I171" s="132"/>
      <c r="J171" s="132"/>
      <c r="K171" s="132"/>
      <c r="L171" s="132"/>
      <c r="M171" s="132"/>
      <c r="N171" s="206">
        <f>BK171</f>
        <v>0</v>
      </c>
      <c r="O171" s="207"/>
      <c r="P171" s="207"/>
      <c r="Q171" s="207"/>
      <c r="R171" s="125"/>
      <c r="T171" s="126"/>
      <c r="U171" s="123"/>
      <c r="V171" s="123"/>
      <c r="W171" s="127">
        <f>SUM(W172:W173)</f>
        <v>8.9061760000000003</v>
      </c>
      <c r="X171" s="123"/>
      <c r="Y171" s="127">
        <f>SUM(Y172:Y173)</f>
        <v>0</v>
      </c>
      <c r="Z171" s="123"/>
      <c r="AA171" s="128">
        <f>SUM(AA172:AA173)</f>
        <v>0</v>
      </c>
      <c r="AR171" s="129" t="s">
        <v>78</v>
      </c>
      <c r="AT171" s="130" t="s">
        <v>72</v>
      </c>
      <c r="AU171" s="130" t="s">
        <v>78</v>
      </c>
      <c r="AY171" s="129" t="s">
        <v>125</v>
      </c>
      <c r="BK171" s="131">
        <f>SUM(BK172:BK173)</f>
        <v>0</v>
      </c>
    </row>
    <row r="172" spans="2:65" s="1" customFormat="1" ht="25.5" customHeight="1">
      <c r="B172" s="133"/>
      <c r="C172" s="134" t="s">
        <v>248</v>
      </c>
      <c r="D172" s="134" t="s">
        <v>126</v>
      </c>
      <c r="E172" s="135" t="s">
        <v>249</v>
      </c>
      <c r="F172" s="195" t="s">
        <v>250</v>
      </c>
      <c r="G172" s="195"/>
      <c r="H172" s="195"/>
      <c r="I172" s="195"/>
      <c r="J172" s="136" t="s">
        <v>237</v>
      </c>
      <c r="K172" s="137">
        <v>17.956</v>
      </c>
      <c r="L172" s="196">
        <v>0</v>
      </c>
      <c r="M172" s="196"/>
      <c r="N172" s="196">
        <f>ROUND(L172*K172,2)</f>
        <v>0</v>
      </c>
      <c r="O172" s="196"/>
      <c r="P172" s="196"/>
      <c r="Q172" s="196"/>
      <c r="R172" s="138"/>
      <c r="T172" s="139" t="s">
        <v>5</v>
      </c>
      <c r="U172" s="41" t="s">
        <v>38</v>
      </c>
      <c r="V172" s="140">
        <v>0.39700000000000002</v>
      </c>
      <c r="W172" s="140">
        <f>V172*K172</f>
        <v>7.1285319999999999</v>
      </c>
      <c r="X172" s="140">
        <v>0</v>
      </c>
      <c r="Y172" s="140">
        <f>X172*K172</f>
        <v>0</v>
      </c>
      <c r="Z172" s="140">
        <v>0</v>
      </c>
      <c r="AA172" s="141">
        <f>Z172*K172</f>
        <v>0</v>
      </c>
      <c r="AR172" s="19" t="s">
        <v>130</v>
      </c>
      <c r="AT172" s="19" t="s">
        <v>126</v>
      </c>
      <c r="AU172" s="19" t="s">
        <v>89</v>
      </c>
      <c r="AY172" s="19" t="s">
        <v>125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19" t="s">
        <v>78</v>
      </c>
      <c r="BK172" s="142">
        <f>ROUND(L172*K172,2)</f>
        <v>0</v>
      </c>
      <c r="BL172" s="19" t="s">
        <v>130</v>
      </c>
      <c r="BM172" s="19" t="s">
        <v>251</v>
      </c>
    </row>
    <row r="173" spans="2:65" s="1" customFormat="1" ht="38.25" customHeight="1">
      <c r="B173" s="133"/>
      <c r="C173" s="134" t="s">
        <v>252</v>
      </c>
      <c r="D173" s="134" t="s">
        <v>126</v>
      </c>
      <c r="E173" s="135" t="s">
        <v>253</v>
      </c>
      <c r="F173" s="195" t="s">
        <v>254</v>
      </c>
      <c r="G173" s="195"/>
      <c r="H173" s="195"/>
      <c r="I173" s="195"/>
      <c r="J173" s="136" t="s">
        <v>237</v>
      </c>
      <c r="K173" s="137">
        <v>26.934000000000001</v>
      </c>
      <c r="L173" s="196">
        <v>0</v>
      </c>
      <c r="M173" s="196"/>
      <c r="N173" s="196">
        <f>ROUND(L173*K173,2)</f>
        <v>0</v>
      </c>
      <c r="O173" s="196"/>
      <c r="P173" s="196"/>
      <c r="Q173" s="196"/>
      <c r="R173" s="138"/>
      <c r="T173" s="139" t="s">
        <v>5</v>
      </c>
      <c r="U173" s="41" t="s">
        <v>38</v>
      </c>
      <c r="V173" s="140">
        <v>6.6000000000000003E-2</v>
      </c>
      <c r="W173" s="140">
        <f>V173*K173</f>
        <v>1.7776440000000002</v>
      </c>
      <c r="X173" s="140">
        <v>0</v>
      </c>
      <c r="Y173" s="140">
        <f>X173*K173</f>
        <v>0</v>
      </c>
      <c r="Z173" s="140">
        <v>0</v>
      </c>
      <c r="AA173" s="141">
        <f>Z173*K173</f>
        <v>0</v>
      </c>
      <c r="AR173" s="19" t="s">
        <v>130</v>
      </c>
      <c r="AT173" s="19" t="s">
        <v>126</v>
      </c>
      <c r="AU173" s="19" t="s">
        <v>89</v>
      </c>
      <c r="AY173" s="19" t="s">
        <v>125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19" t="s">
        <v>78</v>
      </c>
      <c r="BK173" s="142">
        <f>ROUND(L173*K173,2)</f>
        <v>0</v>
      </c>
      <c r="BL173" s="19" t="s">
        <v>130</v>
      </c>
      <c r="BM173" s="19" t="s">
        <v>255</v>
      </c>
    </row>
    <row r="174" spans="2:65" s="9" customFormat="1" ht="37.35" customHeight="1">
      <c r="B174" s="122"/>
      <c r="C174" s="123"/>
      <c r="D174" s="124" t="s">
        <v>105</v>
      </c>
      <c r="E174" s="124"/>
      <c r="F174" s="124"/>
      <c r="G174" s="124"/>
      <c r="H174" s="124"/>
      <c r="I174" s="124"/>
      <c r="J174" s="124"/>
      <c r="K174" s="124"/>
      <c r="L174" s="124"/>
      <c r="M174" s="124"/>
      <c r="N174" s="225">
        <f>BK174</f>
        <v>0</v>
      </c>
      <c r="O174" s="226"/>
      <c r="P174" s="226"/>
      <c r="Q174" s="226"/>
      <c r="R174" s="125"/>
      <c r="T174" s="126"/>
      <c r="U174" s="123"/>
      <c r="V174" s="123"/>
      <c r="W174" s="127">
        <f>W175+W179+W181+W184</f>
        <v>0</v>
      </c>
      <c r="X174" s="123"/>
      <c r="Y174" s="127">
        <f>Y175+Y179+Y181+Y184</f>
        <v>0</v>
      </c>
      <c r="Z174" s="123"/>
      <c r="AA174" s="128">
        <f>AA175+AA179+AA181+AA184</f>
        <v>0</v>
      </c>
      <c r="AR174" s="129" t="s">
        <v>146</v>
      </c>
      <c r="AT174" s="130" t="s">
        <v>72</v>
      </c>
      <c r="AU174" s="130" t="s">
        <v>73</v>
      </c>
      <c r="AY174" s="129" t="s">
        <v>125</v>
      </c>
      <c r="BK174" s="131">
        <f>BK175+BK179+BK181+BK184</f>
        <v>0</v>
      </c>
    </row>
    <row r="175" spans="2:65" s="9" customFormat="1" ht="19.899999999999999" customHeight="1">
      <c r="B175" s="122"/>
      <c r="C175" s="123"/>
      <c r="D175" s="132" t="s">
        <v>106</v>
      </c>
      <c r="E175" s="132"/>
      <c r="F175" s="132"/>
      <c r="G175" s="132"/>
      <c r="H175" s="132"/>
      <c r="I175" s="132"/>
      <c r="J175" s="132"/>
      <c r="K175" s="132"/>
      <c r="L175" s="132"/>
      <c r="M175" s="132"/>
      <c r="N175" s="206">
        <f>BK175</f>
        <v>0</v>
      </c>
      <c r="O175" s="207"/>
      <c r="P175" s="207"/>
      <c r="Q175" s="207"/>
      <c r="R175" s="125"/>
      <c r="T175" s="126"/>
      <c r="U175" s="123"/>
      <c r="V175" s="123"/>
      <c r="W175" s="127">
        <f>SUM(W176:W178)</f>
        <v>0</v>
      </c>
      <c r="X175" s="123"/>
      <c r="Y175" s="127">
        <f>SUM(Y176:Y178)</f>
        <v>0</v>
      </c>
      <c r="Z175" s="123"/>
      <c r="AA175" s="128">
        <f>SUM(AA176:AA178)</f>
        <v>0</v>
      </c>
      <c r="AR175" s="129" t="s">
        <v>146</v>
      </c>
      <c r="AT175" s="130" t="s">
        <v>72</v>
      </c>
      <c r="AU175" s="130" t="s">
        <v>78</v>
      </c>
      <c r="AY175" s="129" t="s">
        <v>125</v>
      </c>
      <c r="BK175" s="131">
        <f>SUM(BK176:BK178)</f>
        <v>0</v>
      </c>
    </row>
    <row r="176" spans="2:65" s="1" customFormat="1" ht="16.5" customHeight="1">
      <c r="B176" s="133"/>
      <c r="C176" s="134" t="s">
        <v>256</v>
      </c>
      <c r="D176" s="134" t="s">
        <v>126</v>
      </c>
      <c r="E176" s="135" t="s">
        <v>257</v>
      </c>
      <c r="F176" s="195" t="s">
        <v>258</v>
      </c>
      <c r="G176" s="195"/>
      <c r="H176" s="195"/>
      <c r="I176" s="195"/>
      <c r="J176" s="136" t="s">
        <v>259</v>
      </c>
      <c r="K176" s="137">
        <v>1</v>
      </c>
      <c r="L176" s="196">
        <v>0</v>
      </c>
      <c r="M176" s="196"/>
      <c r="N176" s="196">
        <f>ROUND(L176*K176,2)</f>
        <v>0</v>
      </c>
      <c r="O176" s="196"/>
      <c r="P176" s="196"/>
      <c r="Q176" s="196"/>
      <c r="R176" s="138"/>
      <c r="T176" s="139" t="s">
        <v>5</v>
      </c>
      <c r="U176" s="41" t="s">
        <v>38</v>
      </c>
      <c r="V176" s="140">
        <v>0</v>
      </c>
      <c r="W176" s="140">
        <f>V176*K176</f>
        <v>0</v>
      </c>
      <c r="X176" s="140">
        <v>0</v>
      </c>
      <c r="Y176" s="140">
        <f>X176*K176</f>
        <v>0</v>
      </c>
      <c r="Z176" s="140">
        <v>0</v>
      </c>
      <c r="AA176" s="141">
        <f>Z176*K176</f>
        <v>0</v>
      </c>
      <c r="AR176" s="19" t="s">
        <v>260</v>
      </c>
      <c r="AT176" s="19" t="s">
        <v>126</v>
      </c>
      <c r="AU176" s="19" t="s">
        <v>89</v>
      </c>
      <c r="AY176" s="19" t="s">
        <v>125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19" t="s">
        <v>78</v>
      </c>
      <c r="BK176" s="142">
        <f>ROUND(L176*K176,2)</f>
        <v>0</v>
      </c>
      <c r="BL176" s="19" t="s">
        <v>260</v>
      </c>
      <c r="BM176" s="19" t="s">
        <v>261</v>
      </c>
    </row>
    <row r="177" spans="2:65" s="1" customFormat="1" ht="16.5" customHeight="1">
      <c r="B177" s="133"/>
      <c r="C177" s="134" t="s">
        <v>262</v>
      </c>
      <c r="D177" s="134" t="s">
        <v>126</v>
      </c>
      <c r="E177" s="135" t="s">
        <v>263</v>
      </c>
      <c r="F177" s="195" t="s">
        <v>264</v>
      </c>
      <c r="G177" s="195"/>
      <c r="H177" s="195"/>
      <c r="I177" s="195"/>
      <c r="J177" s="136" t="s">
        <v>259</v>
      </c>
      <c r="K177" s="137">
        <v>1</v>
      </c>
      <c r="L177" s="196">
        <v>0</v>
      </c>
      <c r="M177" s="196"/>
      <c r="N177" s="196">
        <f>ROUND(L177*K177,2)</f>
        <v>0</v>
      </c>
      <c r="O177" s="196"/>
      <c r="P177" s="196"/>
      <c r="Q177" s="196"/>
      <c r="R177" s="138"/>
      <c r="T177" s="139" t="s">
        <v>5</v>
      </c>
      <c r="U177" s="41" t="s">
        <v>38</v>
      </c>
      <c r="V177" s="140">
        <v>0</v>
      </c>
      <c r="W177" s="140">
        <f>V177*K177</f>
        <v>0</v>
      </c>
      <c r="X177" s="140">
        <v>0</v>
      </c>
      <c r="Y177" s="140">
        <f>X177*K177</f>
        <v>0</v>
      </c>
      <c r="Z177" s="140">
        <v>0</v>
      </c>
      <c r="AA177" s="141">
        <f>Z177*K177</f>
        <v>0</v>
      </c>
      <c r="AR177" s="19" t="s">
        <v>260</v>
      </c>
      <c r="AT177" s="19" t="s">
        <v>126</v>
      </c>
      <c r="AU177" s="19" t="s">
        <v>89</v>
      </c>
      <c r="AY177" s="19" t="s">
        <v>125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19" t="s">
        <v>78</v>
      </c>
      <c r="BK177" s="142">
        <f>ROUND(L177*K177,2)</f>
        <v>0</v>
      </c>
      <c r="BL177" s="19" t="s">
        <v>260</v>
      </c>
      <c r="BM177" s="19" t="s">
        <v>265</v>
      </c>
    </row>
    <row r="178" spans="2:65" s="1" customFormat="1" ht="16.5" customHeight="1">
      <c r="B178" s="133"/>
      <c r="C178" s="134" t="s">
        <v>266</v>
      </c>
      <c r="D178" s="134" t="s">
        <v>126</v>
      </c>
      <c r="E178" s="135" t="s">
        <v>267</v>
      </c>
      <c r="F178" s="195" t="s">
        <v>268</v>
      </c>
      <c r="G178" s="195"/>
      <c r="H178" s="195"/>
      <c r="I178" s="195"/>
      <c r="J178" s="136" t="s">
        <v>259</v>
      </c>
      <c r="K178" s="137">
        <v>1</v>
      </c>
      <c r="L178" s="196">
        <v>0</v>
      </c>
      <c r="M178" s="196"/>
      <c r="N178" s="196">
        <f>ROUND(L178*K178,2)</f>
        <v>0</v>
      </c>
      <c r="O178" s="196"/>
      <c r="P178" s="196"/>
      <c r="Q178" s="196"/>
      <c r="R178" s="138"/>
      <c r="T178" s="139" t="s">
        <v>5</v>
      </c>
      <c r="U178" s="41" t="s">
        <v>38</v>
      </c>
      <c r="V178" s="140">
        <v>0</v>
      </c>
      <c r="W178" s="140">
        <f>V178*K178</f>
        <v>0</v>
      </c>
      <c r="X178" s="140">
        <v>0</v>
      </c>
      <c r="Y178" s="140">
        <f>X178*K178</f>
        <v>0</v>
      </c>
      <c r="Z178" s="140">
        <v>0</v>
      </c>
      <c r="AA178" s="141">
        <f>Z178*K178</f>
        <v>0</v>
      </c>
      <c r="AR178" s="19" t="s">
        <v>260</v>
      </c>
      <c r="AT178" s="19" t="s">
        <v>126</v>
      </c>
      <c r="AU178" s="19" t="s">
        <v>89</v>
      </c>
      <c r="AY178" s="19" t="s">
        <v>125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19" t="s">
        <v>78</v>
      </c>
      <c r="BK178" s="142">
        <f>ROUND(L178*K178,2)</f>
        <v>0</v>
      </c>
      <c r="BL178" s="19" t="s">
        <v>260</v>
      </c>
      <c r="BM178" s="19" t="s">
        <v>269</v>
      </c>
    </row>
    <row r="179" spans="2:65" s="9" customFormat="1" ht="29.85" customHeight="1">
      <c r="B179" s="122"/>
      <c r="C179" s="123"/>
      <c r="D179" s="132" t="s">
        <v>107</v>
      </c>
      <c r="E179" s="132"/>
      <c r="F179" s="132"/>
      <c r="G179" s="132"/>
      <c r="H179" s="132"/>
      <c r="I179" s="132"/>
      <c r="J179" s="132"/>
      <c r="K179" s="132"/>
      <c r="L179" s="132"/>
      <c r="M179" s="132"/>
      <c r="N179" s="197">
        <f>BK179</f>
        <v>0</v>
      </c>
      <c r="O179" s="198"/>
      <c r="P179" s="198"/>
      <c r="Q179" s="198"/>
      <c r="R179" s="125"/>
      <c r="T179" s="126"/>
      <c r="U179" s="123"/>
      <c r="V179" s="123"/>
      <c r="W179" s="127">
        <f>W180</f>
        <v>0</v>
      </c>
      <c r="X179" s="123"/>
      <c r="Y179" s="127">
        <f>Y180</f>
        <v>0</v>
      </c>
      <c r="Z179" s="123"/>
      <c r="AA179" s="128">
        <f>AA180</f>
        <v>0</v>
      </c>
      <c r="AR179" s="129" t="s">
        <v>146</v>
      </c>
      <c r="AT179" s="130" t="s">
        <v>72</v>
      </c>
      <c r="AU179" s="130" t="s">
        <v>78</v>
      </c>
      <c r="AY179" s="129" t="s">
        <v>125</v>
      </c>
      <c r="BK179" s="131">
        <f>BK180</f>
        <v>0</v>
      </c>
    </row>
    <row r="180" spans="2:65" s="1" customFormat="1" ht="16.5" customHeight="1">
      <c r="B180" s="133"/>
      <c r="C180" s="134" t="s">
        <v>270</v>
      </c>
      <c r="D180" s="134" t="s">
        <v>126</v>
      </c>
      <c r="E180" s="135" t="s">
        <v>271</v>
      </c>
      <c r="F180" s="195" t="s">
        <v>272</v>
      </c>
      <c r="G180" s="195"/>
      <c r="H180" s="195"/>
      <c r="I180" s="195"/>
      <c r="J180" s="136" t="s">
        <v>259</v>
      </c>
      <c r="K180" s="137">
        <v>1</v>
      </c>
      <c r="L180" s="196">
        <v>0</v>
      </c>
      <c r="M180" s="196"/>
      <c r="N180" s="196">
        <f>ROUND(L180*K180,2)</f>
        <v>0</v>
      </c>
      <c r="O180" s="196"/>
      <c r="P180" s="196"/>
      <c r="Q180" s="196"/>
      <c r="R180" s="138"/>
      <c r="T180" s="139" t="s">
        <v>5</v>
      </c>
      <c r="U180" s="41" t="s">
        <v>38</v>
      </c>
      <c r="V180" s="140">
        <v>0</v>
      </c>
      <c r="W180" s="140">
        <f>V180*K180</f>
        <v>0</v>
      </c>
      <c r="X180" s="140">
        <v>0</v>
      </c>
      <c r="Y180" s="140">
        <f>X180*K180</f>
        <v>0</v>
      </c>
      <c r="Z180" s="140">
        <v>0</v>
      </c>
      <c r="AA180" s="141">
        <f>Z180*K180</f>
        <v>0</v>
      </c>
      <c r="AR180" s="19" t="s">
        <v>260</v>
      </c>
      <c r="AT180" s="19" t="s">
        <v>126</v>
      </c>
      <c r="AU180" s="19" t="s">
        <v>89</v>
      </c>
      <c r="AY180" s="19" t="s">
        <v>125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19" t="s">
        <v>78</v>
      </c>
      <c r="BK180" s="142">
        <f>ROUND(L180*K180,2)</f>
        <v>0</v>
      </c>
      <c r="BL180" s="19" t="s">
        <v>260</v>
      </c>
      <c r="BM180" s="19" t="s">
        <v>273</v>
      </c>
    </row>
    <row r="181" spans="2:65" s="9" customFormat="1" ht="29.85" customHeight="1">
      <c r="B181" s="122"/>
      <c r="C181" s="123"/>
      <c r="D181" s="132" t="s">
        <v>108</v>
      </c>
      <c r="E181" s="132"/>
      <c r="F181" s="132"/>
      <c r="G181" s="132"/>
      <c r="H181" s="132"/>
      <c r="I181" s="132"/>
      <c r="J181" s="132"/>
      <c r="K181" s="132"/>
      <c r="L181" s="132"/>
      <c r="M181" s="132"/>
      <c r="N181" s="197">
        <f>BK181</f>
        <v>0</v>
      </c>
      <c r="O181" s="198"/>
      <c r="P181" s="198"/>
      <c r="Q181" s="198"/>
      <c r="R181" s="125"/>
      <c r="T181" s="126"/>
      <c r="U181" s="123"/>
      <c r="V181" s="123"/>
      <c r="W181" s="127">
        <f>SUM(W182:W183)</f>
        <v>0</v>
      </c>
      <c r="X181" s="123"/>
      <c r="Y181" s="127">
        <f>SUM(Y182:Y183)</f>
        <v>0</v>
      </c>
      <c r="Z181" s="123"/>
      <c r="AA181" s="128">
        <f>SUM(AA182:AA183)</f>
        <v>0</v>
      </c>
      <c r="AR181" s="129" t="s">
        <v>146</v>
      </c>
      <c r="AT181" s="130" t="s">
        <v>72</v>
      </c>
      <c r="AU181" s="130" t="s">
        <v>78</v>
      </c>
      <c r="AY181" s="129" t="s">
        <v>125</v>
      </c>
      <c r="BK181" s="131">
        <f>SUM(BK182:BK183)</f>
        <v>0</v>
      </c>
    </row>
    <row r="182" spans="2:65" s="1" customFormat="1" ht="16.5" customHeight="1">
      <c r="B182" s="133"/>
      <c r="C182" s="134" t="s">
        <v>274</v>
      </c>
      <c r="D182" s="134" t="s">
        <v>126</v>
      </c>
      <c r="E182" s="135" t="s">
        <v>275</v>
      </c>
      <c r="F182" s="195" t="s">
        <v>276</v>
      </c>
      <c r="G182" s="195"/>
      <c r="H182" s="195"/>
      <c r="I182" s="195"/>
      <c r="J182" s="136" t="s">
        <v>259</v>
      </c>
      <c r="K182" s="137">
        <v>1</v>
      </c>
      <c r="L182" s="196">
        <v>0</v>
      </c>
      <c r="M182" s="196"/>
      <c r="N182" s="196">
        <f>ROUND(L182*K182,2)</f>
        <v>0</v>
      </c>
      <c r="O182" s="196"/>
      <c r="P182" s="196"/>
      <c r="Q182" s="196"/>
      <c r="R182" s="138"/>
      <c r="T182" s="139" t="s">
        <v>5</v>
      </c>
      <c r="U182" s="41" t="s">
        <v>38</v>
      </c>
      <c r="V182" s="140">
        <v>0</v>
      </c>
      <c r="W182" s="140">
        <f>V182*K182</f>
        <v>0</v>
      </c>
      <c r="X182" s="140">
        <v>0</v>
      </c>
      <c r="Y182" s="140">
        <f>X182*K182</f>
        <v>0</v>
      </c>
      <c r="Z182" s="140">
        <v>0</v>
      </c>
      <c r="AA182" s="141">
        <f>Z182*K182</f>
        <v>0</v>
      </c>
      <c r="AR182" s="19" t="s">
        <v>260</v>
      </c>
      <c r="AT182" s="19" t="s">
        <v>126</v>
      </c>
      <c r="AU182" s="19" t="s">
        <v>89</v>
      </c>
      <c r="AY182" s="19" t="s">
        <v>125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19" t="s">
        <v>78</v>
      </c>
      <c r="BK182" s="142">
        <f>ROUND(L182*K182,2)</f>
        <v>0</v>
      </c>
      <c r="BL182" s="19" t="s">
        <v>260</v>
      </c>
      <c r="BM182" s="19" t="s">
        <v>277</v>
      </c>
    </row>
    <row r="183" spans="2:65" s="1" customFormat="1" ht="16.5" customHeight="1">
      <c r="B183" s="133"/>
      <c r="C183" s="134" t="s">
        <v>278</v>
      </c>
      <c r="D183" s="134" t="s">
        <v>126</v>
      </c>
      <c r="E183" s="135" t="s">
        <v>279</v>
      </c>
      <c r="F183" s="195" t="s">
        <v>280</v>
      </c>
      <c r="G183" s="195"/>
      <c r="H183" s="195"/>
      <c r="I183" s="195"/>
      <c r="J183" s="136" t="s">
        <v>259</v>
      </c>
      <c r="K183" s="137">
        <v>1</v>
      </c>
      <c r="L183" s="196">
        <v>0</v>
      </c>
      <c r="M183" s="196"/>
      <c r="N183" s="196">
        <f>ROUND(L183*K183,2)</f>
        <v>0</v>
      </c>
      <c r="O183" s="196"/>
      <c r="P183" s="196"/>
      <c r="Q183" s="196"/>
      <c r="R183" s="138"/>
      <c r="T183" s="139" t="s">
        <v>5</v>
      </c>
      <c r="U183" s="41" t="s">
        <v>38</v>
      </c>
      <c r="V183" s="140">
        <v>0</v>
      </c>
      <c r="W183" s="140">
        <f>V183*K183</f>
        <v>0</v>
      </c>
      <c r="X183" s="140">
        <v>0</v>
      </c>
      <c r="Y183" s="140">
        <f>X183*K183</f>
        <v>0</v>
      </c>
      <c r="Z183" s="140">
        <v>0</v>
      </c>
      <c r="AA183" s="141">
        <f>Z183*K183</f>
        <v>0</v>
      </c>
      <c r="AR183" s="19" t="s">
        <v>260</v>
      </c>
      <c r="AT183" s="19" t="s">
        <v>126</v>
      </c>
      <c r="AU183" s="19" t="s">
        <v>89</v>
      </c>
      <c r="AY183" s="19" t="s">
        <v>125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19" t="s">
        <v>78</v>
      </c>
      <c r="BK183" s="142">
        <f>ROUND(L183*K183,2)</f>
        <v>0</v>
      </c>
      <c r="BL183" s="19" t="s">
        <v>260</v>
      </c>
      <c r="BM183" s="19" t="s">
        <v>281</v>
      </c>
    </row>
    <row r="184" spans="2:65" s="9" customFormat="1" ht="29.85" customHeight="1">
      <c r="B184" s="122"/>
      <c r="C184" s="123"/>
      <c r="D184" s="132" t="s">
        <v>109</v>
      </c>
      <c r="E184" s="132"/>
      <c r="F184" s="132"/>
      <c r="G184" s="132"/>
      <c r="H184" s="132"/>
      <c r="I184" s="132"/>
      <c r="J184" s="132"/>
      <c r="K184" s="132"/>
      <c r="L184" s="132"/>
      <c r="M184" s="132"/>
      <c r="N184" s="197">
        <f>BK184</f>
        <v>0</v>
      </c>
      <c r="O184" s="198"/>
      <c r="P184" s="198"/>
      <c r="Q184" s="198"/>
      <c r="R184" s="125"/>
      <c r="T184" s="126"/>
      <c r="U184" s="123"/>
      <c r="V184" s="123"/>
      <c r="W184" s="127">
        <f>W185</f>
        <v>0</v>
      </c>
      <c r="X184" s="123"/>
      <c r="Y184" s="127">
        <f>Y185</f>
        <v>0</v>
      </c>
      <c r="Z184" s="123"/>
      <c r="AA184" s="128">
        <f>AA185</f>
        <v>0</v>
      </c>
      <c r="AR184" s="129" t="s">
        <v>146</v>
      </c>
      <c r="AT184" s="130" t="s">
        <v>72</v>
      </c>
      <c r="AU184" s="130" t="s">
        <v>78</v>
      </c>
      <c r="AY184" s="129" t="s">
        <v>125</v>
      </c>
      <c r="BK184" s="131">
        <f>BK185</f>
        <v>0</v>
      </c>
    </row>
    <row r="185" spans="2:65" s="1" customFormat="1" ht="16.5" customHeight="1">
      <c r="B185" s="133"/>
      <c r="C185" s="134" t="s">
        <v>282</v>
      </c>
      <c r="D185" s="134" t="s">
        <v>126</v>
      </c>
      <c r="E185" s="135" t="s">
        <v>283</v>
      </c>
      <c r="F185" s="195" t="s">
        <v>284</v>
      </c>
      <c r="G185" s="195"/>
      <c r="H185" s="195"/>
      <c r="I185" s="195"/>
      <c r="J185" s="136" t="s">
        <v>259</v>
      </c>
      <c r="K185" s="137">
        <v>1</v>
      </c>
      <c r="L185" s="196">
        <v>0</v>
      </c>
      <c r="M185" s="196"/>
      <c r="N185" s="196">
        <f>ROUND(L185*K185,2)</f>
        <v>0</v>
      </c>
      <c r="O185" s="196"/>
      <c r="P185" s="196"/>
      <c r="Q185" s="196"/>
      <c r="R185" s="138"/>
      <c r="T185" s="139" t="s">
        <v>5</v>
      </c>
      <c r="U185" s="155" t="s">
        <v>38</v>
      </c>
      <c r="V185" s="156">
        <v>0</v>
      </c>
      <c r="W185" s="156">
        <f>V185*K185</f>
        <v>0</v>
      </c>
      <c r="X185" s="156">
        <v>0</v>
      </c>
      <c r="Y185" s="156">
        <f>X185*K185</f>
        <v>0</v>
      </c>
      <c r="Z185" s="156">
        <v>0</v>
      </c>
      <c r="AA185" s="157">
        <f>Z185*K185</f>
        <v>0</v>
      </c>
      <c r="AR185" s="19" t="s">
        <v>260</v>
      </c>
      <c r="AT185" s="19" t="s">
        <v>126</v>
      </c>
      <c r="AU185" s="19" t="s">
        <v>89</v>
      </c>
      <c r="AY185" s="19" t="s">
        <v>125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19" t="s">
        <v>78</v>
      </c>
      <c r="BK185" s="142">
        <f>ROUND(L185*K185,2)</f>
        <v>0</v>
      </c>
      <c r="BL185" s="19" t="s">
        <v>260</v>
      </c>
      <c r="BM185" s="19" t="s">
        <v>285</v>
      </c>
    </row>
    <row r="186" spans="2:65" s="1" customFormat="1" ht="6.95" customHeight="1">
      <c r="B186" s="56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8"/>
    </row>
  </sheetData>
  <mergeCells count="200">
    <mergeCell ref="F183:I183"/>
    <mergeCell ref="F180:I180"/>
    <mergeCell ref="F178:I178"/>
    <mergeCell ref="L180:M180"/>
    <mergeCell ref="F182:I182"/>
    <mergeCell ref="L182:M182"/>
    <mergeCell ref="N182:Q182"/>
    <mergeCell ref="L183:M183"/>
    <mergeCell ref="N183:Q183"/>
    <mergeCell ref="N179:Q179"/>
    <mergeCell ref="F185:I185"/>
    <mergeCell ref="L185:M185"/>
    <mergeCell ref="N185:Q185"/>
    <mergeCell ref="N181:Q181"/>
    <mergeCell ref="N184:Q184"/>
    <mergeCell ref="F170:I170"/>
    <mergeCell ref="F173:I173"/>
    <mergeCell ref="F172:I172"/>
    <mergeCell ref="L172:M172"/>
    <mergeCell ref="N172:Q172"/>
    <mergeCell ref="L173:M173"/>
    <mergeCell ref="N173:Q173"/>
    <mergeCell ref="N171:Q171"/>
    <mergeCell ref="N174:Q174"/>
    <mergeCell ref="N175:Q175"/>
    <mergeCell ref="F176:I176"/>
    <mergeCell ref="L176:M176"/>
    <mergeCell ref="N176:Q176"/>
    <mergeCell ref="F177:I177"/>
    <mergeCell ref="L177:M177"/>
    <mergeCell ref="N177:Q177"/>
    <mergeCell ref="L178:M178"/>
    <mergeCell ref="N178:Q178"/>
    <mergeCell ref="N180:Q180"/>
    <mergeCell ref="M27:P27"/>
    <mergeCell ref="M26:P26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C85:G85"/>
    <mergeCell ref="M80:P80"/>
    <mergeCell ref="M83:Q83"/>
    <mergeCell ref="M82:Q82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9:Q99"/>
    <mergeCell ref="N96:Q96"/>
    <mergeCell ref="N97:Q97"/>
    <mergeCell ref="N98:Q98"/>
    <mergeCell ref="N101:Q101"/>
    <mergeCell ref="L103:Q103"/>
    <mergeCell ref="C109:Q109"/>
    <mergeCell ref="F111:P111"/>
    <mergeCell ref="M113:P113"/>
    <mergeCell ref="M115:Q115"/>
    <mergeCell ref="M116:Q116"/>
    <mergeCell ref="F118:I118"/>
    <mergeCell ref="F122:I122"/>
    <mergeCell ref="L118:M118"/>
    <mergeCell ref="N118:Q118"/>
    <mergeCell ref="L122:M122"/>
    <mergeCell ref="N122:Q122"/>
    <mergeCell ref="F123:I123"/>
    <mergeCell ref="F124:I124"/>
    <mergeCell ref="L124:M124"/>
    <mergeCell ref="N124:Q124"/>
    <mergeCell ref="N119:Q119"/>
    <mergeCell ref="N120:Q120"/>
    <mergeCell ref="N121:Q121"/>
    <mergeCell ref="F125:I125"/>
    <mergeCell ref="F128:I128"/>
    <mergeCell ref="F126:I126"/>
    <mergeCell ref="L126:M126"/>
    <mergeCell ref="N126:Q126"/>
    <mergeCell ref="F127:I127"/>
    <mergeCell ref="L128:M128"/>
    <mergeCell ref="N128:Q128"/>
    <mergeCell ref="F129:I129"/>
    <mergeCell ref="L129:M129"/>
    <mergeCell ref="N129:Q129"/>
    <mergeCell ref="F130:I130"/>
    <mergeCell ref="F133:I133"/>
    <mergeCell ref="F131:I131"/>
    <mergeCell ref="L131:M131"/>
    <mergeCell ref="N131:Q131"/>
    <mergeCell ref="F132:I132"/>
    <mergeCell ref="L133:M133"/>
    <mergeCell ref="N133:Q133"/>
    <mergeCell ref="F134:I134"/>
    <mergeCell ref="N135:Q135"/>
    <mergeCell ref="F136:I136"/>
    <mergeCell ref="F139:I139"/>
    <mergeCell ref="L136:M136"/>
    <mergeCell ref="N136:Q136"/>
    <mergeCell ref="F137:I137"/>
    <mergeCell ref="F138:I138"/>
    <mergeCell ref="L138:M138"/>
    <mergeCell ref="N138:Q138"/>
    <mergeCell ref="F140:I140"/>
    <mergeCell ref="L140:M140"/>
    <mergeCell ref="N140:Q140"/>
    <mergeCell ref="F141:I141"/>
    <mergeCell ref="F144:I144"/>
    <mergeCell ref="F142:I142"/>
    <mergeCell ref="L142:M142"/>
    <mergeCell ref="N142:Q142"/>
    <mergeCell ref="F143:I143"/>
    <mergeCell ref="L144:M144"/>
    <mergeCell ref="N144:Q144"/>
    <mergeCell ref="F145:I145"/>
    <mergeCell ref="L146:M146"/>
    <mergeCell ref="N146:Q146"/>
    <mergeCell ref="F146:I146"/>
    <mergeCell ref="F149:I149"/>
    <mergeCell ref="F147:I147"/>
    <mergeCell ref="F148:I148"/>
    <mergeCell ref="L148:M148"/>
    <mergeCell ref="N148:Q148"/>
    <mergeCell ref="F150:I150"/>
    <mergeCell ref="L150:M150"/>
    <mergeCell ref="N150:Q150"/>
    <mergeCell ref="F151:I151"/>
    <mergeCell ref="F154:I154"/>
    <mergeCell ref="F152:I152"/>
    <mergeCell ref="L152:M152"/>
    <mergeCell ref="N152:Q152"/>
    <mergeCell ref="F153:I153"/>
    <mergeCell ref="L153:M153"/>
    <mergeCell ref="N153:Q153"/>
    <mergeCell ref="L154:M154"/>
    <mergeCell ref="N154:Q154"/>
    <mergeCell ref="F155:I155"/>
    <mergeCell ref="L155:M155"/>
    <mergeCell ref="N155:Q155"/>
    <mergeCell ref="N156:Q156"/>
    <mergeCell ref="F157:I157"/>
    <mergeCell ref="F159:I159"/>
    <mergeCell ref="L157:M157"/>
    <mergeCell ref="N157:Q157"/>
    <mergeCell ref="L159:M159"/>
    <mergeCell ref="N159:Q159"/>
    <mergeCell ref="L167:M167"/>
    <mergeCell ref="N167:Q167"/>
    <mergeCell ref="L168:M168"/>
    <mergeCell ref="N168:Q168"/>
    <mergeCell ref="F160:I160"/>
    <mergeCell ref="L161:M161"/>
    <mergeCell ref="N161:Q161"/>
    <mergeCell ref="N158:Q158"/>
    <mergeCell ref="F161:I161"/>
    <mergeCell ref="F164:I164"/>
    <mergeCell ref="F162:I162"/>
    <mergeCell ref="F163:I163"/>
    <mergeCell ref="L163:M163"/>
    <mergeCell ref="N163:Q163"/>
    <mergeCell ref="L164:M164"/>
    <mergeCell ref="N164:Q164"/>
    <mergeCell ref="S2:AC2"/>
    <mergeCell ref="F169:I169"/>
    <mergeCell ref="L169:M169"/>
    <mergeCell ref="N169:Q169"/>
    <mergeCell ref="N166:Q166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L165:M165"/>
    <mergeCell ref="N165:Q165"/>
    <mergeCell ref="F165:I165"/>
    <mergeCell ref="F168:I168"/>
    <mergeCell ref="F167:I167"/>
  </mergeCells>
  <hyperlinks>
    <hyperlink ref="F1:G1" location="C2" display="1) Krycí list rozpočtu"/>
    <hyperlink ref="H1:K1" location="C85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000 - Horského, Kolín</vt:lpstr>
      <vt:lpstr>'000 - Horského, Kolín'!Názvy_tisku</vt:lpstr>
      <vt:lpstr>'Rekapitulace stavby'!Názvy_tisku</vt:lpstr>
      <vt:lpstr>'000 - Horského, Kolín'!Oblast_tisku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Sobol-HP\Sobol</dc:creator>
  <cp:lastModifiedBy>Luťhová Iveta</cp:lastModifiedBy>
  <cp:lastPrinted>2018-08-17T11:20:36Z</cp:lastPrinted>
  <dcterms:created xsi:type="dcterms:W3CDTF">2018-07-11T05:58:01Z</dcterms:created>
  <dcterms:modified xsi:type="dcterms:W3CDTF">2018-10-26T04:30:02Z</dcterms:modified>
</cp:coreProperties>
</file>